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0" yWindow="0" windowWidth="28800" windowHeight="11130" tabRatio="905"/>
  </bookViews>
  <sheets>
    <sheet name="Раздел1" sheetId="1" r:id="rId1"/>
    <sheet name="Раздел2 (2)" sheetId="30" r:id="rId2"/>
    <sheet name="заработная плата 111" sheetId="22" r:id="rId3"/>
    <sheet name="налоги 119 " sheetId="23" r:id="rId4"/>
    <sheet name="налоги 290" sheetId="24" r:id="rId5"/>
    <sheet name="закупки обл 611" sheetId="26" r:id="rId6"/>
    <sheet name="закупки мест 611" sheetId="27" r:id="rId7"/>
    <sheet name="закупки мест 612" sheetId="28" r:id="rId8"/>
    <sheet name="закупки вб" sheetId="29" r:id="rId9"/>
  </sheets>
  <definedNames>
    <definedName name="_xlnm.Print_Titles" localSheetId="0">Раздел1!$24:$27</definedName>
    <definedName name="_xlnm.Print_Titles" localSheetId="1">'Раздел2 (2)'!$3:$6</definedName>
    <definedName name="_xlnm.Print_Area" localSheetId="6">'закупки мест 611'!$A$1:$N$78</definedName>
    <definedName name="_xlnm.Print_Area" localSheetId="7">'закупки мест 612'!$A$1:$N$80</definedName>
    <definedName name="_xlnm.Print_Area" localSheetId="5">'закупки обл 611'!$A$1:$X$49</definedName>
    <definedName name="_xlnm.Print_Area" localSheetId="2">'заработная плата 111'!$A$1:$O$153</definedName>
    <definedName name="_xlnm.Print_Area" localSheetId="3">'налоги 119 '!$A$1:$M$175</definedName>
    <definedName name="_xlnm.Print_Area" localSheetId="0">Раздел1!$A$1:$BZ$119</definedName>
    <definedName name="_xlnm.Print_Area" localSheetId="1">'Раздел2 (2)'!$A$1:$BX$73</definedName>
  </definedNames>
  <calcPr calcId="125725" refMode="R1C1"/>
</workbook>
</file>

<file path=xl/calcChain.xml><?xml version="1.0" encoding="utf-8"?>
<calcChain xmlns="http://schemas.openxmlformats.org/spreadsheetml/2006/main">
  <c r="AW36" i="30"/>
  <c r="AW20"/>
  <c r="AW28" i="1"/>
  <c r="AW96"/>
  <c r="AW98"/>
  <c r="AW78"/>
  <c r="AW80"/>
  <c r="BD23" i="30" l="1"/>
  <c r="AW35"/>
  <c r="BK59" i="1" l="1"/>
  <c r="BD59"/>
  <c r="AW59"/>
  <c r="BK63"/>
  <c r="BD63"/>
  <c r="CC63" s="1"/>
  <c r="AW63"/>
  <c r="CD59"/>
  <c r="CC59"/>
  <c r="CB59"/>
  <c r="CD63"/>
  <c r="CB63"/>
  <c r="L163" i="23"/>
  <c r="L173" s="1"/>
  <c r="M173" s="1"/>
  <c r="J163"/>
  <c r="J173" s="1"/>
  <c r="K173" s="1"/>
  <c r="H163"/>
  <c r="H173" s="1"/>
  <c r="I173" s="1"/>
  <c r="P153" i="22"/>
  <c r="J153"/>
  <c r="H153"/>
  <c r="F153"/>
  <c r="D153"/>
  <c r="E153"/>
  <c r="E119"/>
  <c r="E87"/>
  <c r="E72"/>
  <c r="J60"/>
  <c r="J46"/>
  <c r="J29"/>
  <c r="E15"/>
  <c r="H17"/>
  <c r="I163" i="23" l="1"/>
  <c r="K163"/>
  <c r="M163"/>
  <c r="H168"/>
  <c r="I168" s="1"/>
  <c r="J168"/>
  <c r="K168" s="1"/>
  <c r="L168"/>
  <c r="M168" s="1"/>
  <c r="H170"/>
  <c r="I170" s="1"/>
  <c r="J170"/>
  <c r="K170" s="1"/>
  <c r="L170"/>
  <c r="M170" s="1"/>
  <c r="K148" i="22"/>
  <c r="K153" l="1"/>
  <c r="M148"/>
  <c r="P149" l="1"/>
  <c r="M153"/>
  <c r="P32" l="1"/>
  <c r="P20"/>
  <c r="H15"/>
  <c r="F15"/>
  <c r="J18"/>
  <c r="J68" i="28"/>
  <c r="M26" i="22"/>
  <c r="L145" i="23" l="1"/>
  <c r="L155" s="1"/>
  <c r="M155" s="1"/>
  <c r="J145"/>
  <c r="J155" s="1"/>
  <c r="K155" s="1"/>
  <c r="H145"/>
  <c r="H155" s="1"/>
  <c r="I155" s="1"/>
  <c r="J138" i="22"/>
  <c r="H138"/>
  <c r="F138"/>
  <c r="D138"/>
  <c r="K133"/>
  <c r="I145" i="23" l="1"/>
  <c r="K145"/>
  <c r="M145"/>
  <c r="H150"/>
  <c r="I150" s="1"/>
  <c r="J150"/>
  <c r="K150" s="1"/>
  <c r="L150"/>
  <c r="M150" s="1"/>
  <c r="H152"/>
  <c r="I152" s="1"/>
  <c r="J152"/>
  <c r="K152" s="1"/>
  <c r="L152"/>
  <c r="M152" s="1"/>
  <c r="M133" i="22"/>
  <c r="K138"/>
  <c r="E138"/>
  <c r="M138" l="1"/>
  <c r="P133" s="1"/>
  <c r="P138" s="1"/>
  <c r="P134"/>
  <c r="V49" i="26"/>
  <c r="S49"/>
  <c r="N49"/>
  <c r="AW42" i="1" l="1"/>
  <c r="CC77" l="1"/>
  <c r="L28" i="28" l="1"/>
  <c r="L40"/>
  <c r="L127" i="23" l="1"/>
  <c r="M127" s="1"/>
  <c r="J127"/>
  <c r="K127" s="1"/>
  <c r="E124" i="22"/>
  <c r="J124"/>
  <c r="H124"/>
  <c r="F124"/>
  <c r="D124"/>
  <c r="K119" l="1"/>
  <c r="M119" s="1"/>
  <c r="P120" s="1"/>
  <c r="L132" i="23"/>
  <c r="M132" s="1"/>
  <c r="L137"/>
  <c r="M137" s="1"/>
  <c r="J132"/>
  <c r="K132" s="1"/>
  <c r="L134"/>
  <c r="M134" s="1"/>
  <c r="J137"/>
  <c r="K137" s="1"/>
  <c r="J134"/>
  <c r="K134" s="1"/>
  <c r="L32" i="27"/>
  <c r="M124" i="22" l="1"/>
  <c r="K124"/>
  <c r="H127" i="23" l="1"/>
  <c r="P124" i="22"/>
  <c r="BK35" i="30"/>
  <c r="BD35"/>
  <c r="BK29"/>
  <c r="BD29"/>
  <c r="AW29"/>
  <c r="BK25"/>
  <c r="BK42" s="1"/>
  <c r="BD25"/>
  <c r="BD19" s="1"/>
  <c r="AW25"/>
  <c r="BK23"/>
  <c r="AW23"/>
  <c r="BK11"/>
  <c r="BK10" s="1"/>
  <c r="BD11"/>
  <c r="BD10" s="1"/>
  <c r="AW11"/>
  <c r="AW10" s="1"/>
  <c r="H132" i="23" l="1"/>
  <c r="I132" s="1"/>
  <c r="H134"/>
  <c r="I134" s="1"/>
  <c r="H137"/>
  <c r="I137" s="1"/>
  <c r="I127"/>
  <c r="BK19" i="30"/>
  <c r="AW42"/>
  <c r="AW19"/>
  <c r="BD42"/>
  <c r="J18" i="29" l="1"/>
  <c r="I15" i="27"/>
  <c r="L108" i="23" l="1"/>
  <c r="J108"/>
  <c r="J75" i="28"/>
  <c r="M75"/>
  <c r="L75"/>
  <c r="H14" i="27"/>
  <c r="E26" i="22" l="1"/>
  <c r="H26"/>
  <c r="K28"/>
  <c r="M28" s="1"/>
  <c r="M68" i="28"/>
  <c r="L68"/>
  <c r="M58"/>
  <c r="L58"/>
  <c r="J58"/>
  <c r="L53"/>
  <c r="M13"/>
  <c r="M78" i="27"/>
  <c r="K78"/>
  <c r="I78"/>
  <c r="J69"/>
  <c r="L59"/>
  <c r="L43"/>
  <c r="H19"/>
  <c r="H17"/>
  <c r="M15"/>
  <c r="K15"/>
  <c r="CC98" i="1" s="1"/>
  <c r="CB98"/>
  <c r="H13" i="27"/>
  <c r="H12"/>
  <c r="H11"/>
  <c r="M9"/>
  <c r="K9"/>
  <c r="I9"/>
  <c r="N41" i="26"/>
  <c r="L30"/>
  <c r="N13"/>
  <c r="K11"/>
  <c r="L13" i="24"/>
  <c r="N13" s="1"/>
  <c r="J15"/>
  <c r="L12"/>
  <c r="N12" s="1"/>
  <c r="L11"/>
  <c r="N11" s="1"/>
  <c r="L10"/>
  <c r="N10" s="1"/>
  <c r="L9"/>
  <c r="L115" i="23"/>
  <c r="M115" s="1"/>
  <c r="J118"/>
  <c r="K118" s="1"/>
  <c r="L89"/>
  <c r="L96" s="1"/>
  <c r="M96" s="1"/>
  <c r="J89"/>
  <c r="J99" s="1"/>
  <c r="K99" s="1"/>
  <c r="L70"/>
  <c r="L77" s="1"/>
  <c r="M77" s="1"/>
  <c r="J70"/>
  <c r="J80" s="1"/>
  <c r="K80" s="1"/>
  <c r="L51"/>
  <c r="L58" s="1"/>
  <c r="M58" s="1"/>
  <c r="J51"/>
  <c r="J61" s="1"/>
  <c r="K61" s="1"/>
  <c r="O107" i="22"/>
  <c r="N107"/>
  <c r="M107"/>
  <c r="J92"/>
  <c r="H92"/>
  <c r="F92"/>
  <c r="E92"/>
  <c r="D92"/>
  <c r="K87"/>
  <c r="K92" s="1"/>
  <c r="J77"/>
  <c r="H77"/>
  <c r="F77"/>
  <c r="D77"/>
  <c r="E77"/>
  <c r="H62"/>
  <c r="F62"/>
  <c r="E62"/>
  <c r="D62"/>
  <c r="K60"/>
  <c r="M60" s="1"/>
  <c r="J47"/>
  <c r="H47"/>
  <c r="F47"/>
  <c r="E47"/>
  <c r="D47"/>
  <c r="K46"/>
  <c r="K45"/>
  <c r="M45" s="1"/>
  <c r="L32" i="23"/>
  <c r="J32"/>
  <c r="K29" i="22"/>
  <c r="M29" s="1"/>
  <c r="J26"/>
  <c r="J31" s="1"/>
  <c r="F26"/>
  <c r="F31" s="1"/>
  <c r="E31"/>
  <c r="D26"/>
  <c r="D31" s="1"/>
  <c r="H18"/>
  <c r="K18" s="1"/>
  <c r="M18" s="1"/>
  <c r="K17"/>
  <c r="M17" s="1"/>
  <c r="Q19" s="1"/>
  <c r="Q20" s="1"/>
  <c r="H16"/>
  <c r="K16" s="1"/>
  <c r="M16" s="1"/>
  <c r="F13"/>
  <c r="F20" s="1"/>
  <c r="E13"/>
  <c r="J13"/>
  <c r="J20" s="1"/>
  <c r="H13"/>
  <c r="D13"/>
  <c r="D20" s="1"/>
  <c r="H12"/>
  <c r="M46" l="1"/>
  <c r="M47" s="1"/>
  <c r="K15"/>
  <c r="M15" s="1"/>
  <c r="M89" i="23"/>
  <c r="L13"/>
  <c r="L18" s="1"/>
  <c r="M18" s="1"/>
  <c r="J79" i="28"/>
  <c r="CB96" i="1" s="1"/>
  <c r="M79" i="28"/>
  <c r="CD96" i="1" s="1"/>
  <c r="K89" i="23"/>
  <c r="M21" i="27"/>
  <c r="CD98" i="1"/>
  <c r="K21" i="27"/>
  <c r="M70" i="23"/>
  <c r="K70"/>
  <c r="L15" i="24"/>
  <c r="CD77" i="1" s="1"/>
  <c r="M51" i="23"/>
  <c r="J56"/>
  <c r="K56" s="1"/>
  <c r="K51"/>
  <c r="H31" i="22"/>
  <c r="L79" i="28"/>
  <c r="CC96" i="1" s="1"/>
  <c r="I21" i="27"/>
  <c r="N9" i="24"/>
  <c r="N15" s="1"/>
  <c r="K13" i="22"/>
  <c r="M13" s="1"/>
  <c r="H20"/>
  <c r="K62"/>
  <c r="J42" i="23"/>
  <c r="K42" s="1"/>
  <c r="J37"/>
  <c r="K37" s="1"/>
  <c r="K32"/>
  <c r="J39"/>
  <c r="K39" s="1"/>
  <c r="L39"/>
  <c r="M39" s="1"/>
  <c r="L42"/>
  <c r="M42" s="1"/>
  <c r="L37"/>
  <c r="M37" s="1"/>
  <c r="M32"/>
  <c r="K12" i="22"/>
  <c r="K47"/>
  <c r="M87"/>
  <c r="L56" i="23"/>
  <c r="M56" s="1"/>
  <c r="J58"/>
  <c r="K58" s="1"/>
  <c r="L61"/>
  <c r="M61" s="1"/>
  <c r="L75"/>
  <c r="M75" s="1"/>
  <c r="J77"/>
  <c r="K77" s="1"/>
  <c r="L80"/>
  <c r="M80" s="1"/>
  <c r="L94"/>
  <c r="M94" s="1"/>
  <c r="J96"/>
  <c r="K96" s="1"/>
  <c r="L99"/>
  <c r="M99" s="1"/>
  <c r="M108"/>
  <c r="K26" i="22"/>
  <c r="J62"/>
  <c r="L113" i="23"/>
  <c r="M113" s="1"/>
  <c r="J115"/>
  <c r="K115" s="1"/>
  <c r="L118"/>
  <c r="M118" s="1"/>
  <c r="E20" i="22"/>
  <c r="J13" i="23"/>
  <c r="J75"/>
  <c r="K75" s="1"/>
  <c r="J94"/>
  <c r="K94" s="1"/>
  <c r="K108"/>
  <c r="K72" i="22"/>
  <c r="M72" s="1"/>
  <c r="J113" i="23"/>
  <c r="K113" s="1"/>
  <c r="M13" l="1"/>
  <c r="L23"/>
  <c r="M23" s="1"/>
  <c r="Q47" i="22"/>
  <c r="H51" i="23"/>
  <c r="H58" s="1"/>
  <c r="I58" s="1"/>
  <c r="L20"/>
  <c r="M20" s="1"/>
  <c r="P88" i="22"/>
  <c r="M92"/>
  <c r="P48"/>
  <c r="K77"/>
  <c r="K13" i="23"/>
  <c r="J20"/>
  <c r="K20" s="1"/>
  <c r="J23"/>
  <c r="K23" s="1"/>
  <c r="J18"/>
  <c r="K18" s="1"/>
  <c r="K20" i="22"/>
  <c r="M12"/>
  <c r="M20" s="1"/>
  <c r="K31"/>
  <c r="M31"/>
  <c r="M62"/>
  <c r="P61"/>
  <c r="I51" i="23" l="1"/>
  <c r="H61"/>
  <c r="I61" s="1"/>
  <c r="H56"/>
  <c r="I56" s="1"/>
  <c r="P92" i="22"/>
  <c r="H108" i="23"/>
  <c r="H113" s="1"/>
  <c r="I113" s="1"/>
  <c r="H13"/>
  <c r="H70"/>
  <c r="Q62" i="22"/>
  <c r="P73"/>
  <c r="M77"/>
  <c r="H32" i="23"/>
  <c r="Q31" i="22" l="1"/>
  <c r="I108" i="23"/>
  <c r="H118"/>
  <c r="I118" s="1"/>
  <c r="H115"/>
  <c r="I115" s="1"/>
  <c r="H39"/>
  <c r="I39" s="1"/>
  <c r="H42"/>
  <c r="I42" s="1"/>
  <c r="H37"/>
  <c r="I37" s="1"/>
  <c r="I32"/>
  <c r="I70"/>
  <c r="H77"/>
  <c r="I77" s="1"/>
  <c r="H80"/>
  <c r="I80" s="1"/>
  <c r="H75"/>
  <c r="I75" s="1"/>
  <c r="H23"/>
  <c r="I23" s="1"/>
  <c r="H18"/>
  <c r="I18" s="1"/>
  <c r="I13"/>
  <c r="H20"/>
  <c r="I20" s="1"/>
  <c r="H89"/>
  <c r="P78" i="22"/>
  <c r="I89" i="23" l="1"/>
  <c r="H96"/>
  <c r="I96" s="1"/>
  <c r="H99"/>
  <c r="I99" s="1"/>
  <c r="H94"/>
  <c r="I94" s="1"/>
  <c r="AW62" i="1"/>
  <c r="AW93" l="1"/>
  <c r="AW77"/>
  <c r="CB77" s="1"/>
  <c r="AW7" i="30" l="1"/>
  <c r="CB19" s="1"/>
  <c r="AW107" i="1"/>
  <c r="AW103"/>
  <c r="AW99"/>
  <c r="BD93"/>
  <c r="BD7" i="30" s="1"/>
  <c r="BK93" i="1"/>
  <c r="BK7" i="30" s="1"/>
  <c r="AW35" i="1"/>
  <c r="AW31"/>
  <c r="BD54"/>
  <c r="BK54"/>
  <c r="AW54"/>
  <c r="BD35"/>
  <c r="BK35"/>
  <c r="BD31"/>
  <c r="BK31"/>
  <c r="CB42" i="30" l="1"/>
  <c r="CD19"/>
  <c r="CD42"/>
  <c r="CC19"/>
  <c r="CC42"/>
  <c r="AW30" i="1"/>
  <c r="BD107"/>
  <c r="BK107"/>
  <c r="BD103"/>
  <c r="BK103"/>
  <c r="BD99"/>
  <c r="BK99"/>
  <c r="BD77"/>
  <c r="BK77"/>
  <c r="BD71"/>
  <c r="BD70" s="1"/>
  <c r="BK71"/>
  <c r="BK70" s="1"/>
  <c r="AW71"/>
  <c r="AW70" s="1"/>
  <c r="BK62"/>
  <c r="BK58" s="1"/>
  <c r="BD62"/>
  <c r="BD58" s="1"/>
  <c r="AW58"/>
  <c r="AW57" s="1"/>
  <c r="BK42"/>
  <c r="BK30" s="1"/>
  <c r="BD42"/>
  <c r="BD30" s="1"/>
  <c r="CB27" l="1"/>
  <c r="BD57"/>
  <c r="CC27" s="1"/>
  <c r="BK57"/>
  <c r="CD27" s="1"/>
</calcChain>
</file>

<file path=xl/sharedStrings.xml><?xml version="1.0" encoding="utf-8"?>
<sst xmlns="http://schemas.openxmlformats.org/spreadsheetml/2006/main" count="1353" uniqueCount="589">
  <si>
    <t>План финансово-хозяйственной деятельности на 20</t>
  </si>
  <si>
    <t>(на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</si>
  <si>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</si>
  <si>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</si>
  <si>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</si>
  <si>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</si>
  <si>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</si>
  <si>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</si>
  <si>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</si>
  <si>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</si>
  <si>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</si>
  <si>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</si>
  <si>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</si>
  <si>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</si>
  <si>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</si>
  <si>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</si>
  <si>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</si>
  <si>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</si>
  <si>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</si>
  <si>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</si>
  <si>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</si>
  <si>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</si>
  <si>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</si>
  <si>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</si>
  <si>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</si>
  <si>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</si>
  <si>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</si>
  <si>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</si>
  <si>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</si>
  <si>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</si>
  <si>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</si>
  <si>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</si>
  <si>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</si>
  <si>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</si>
  <si>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</si>
  <si>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</si>
  <si>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</si>
  <si>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</si>
  <si>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</si>
  <si>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</si>
  <si>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</si>
  <si>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</si>
  <si>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</si>
  <si>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</si>
  <si>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</si>
  <si>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</si>
  <si>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</si>
  <si>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</si>
  <si>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</si>
  <si>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</si>
  <si>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</si>
  <si>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</si>
  <si>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</si>
  <si>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</si>
  <si>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</si>
  <si>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</si>
  <si>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</si>
  <si>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</si>
  <si>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</si>
  <si>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</si>
  <si>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</si>
  <si>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</si>
  <si>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</si>
  <si>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</si>
  <si>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</si>
  <si>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</si>
  <si>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</si>
  <si>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</si>
  <si>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</si>
  <si>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</si>
  <si>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</si>
  <si>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</si>
  <si>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</si>
  <si>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</si>
  <si>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</si>
  <si>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</si>
  <si>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</si>
  <si>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</si>
  <si>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</si>
  <si>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</si>
  <si>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</si>
  <si>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</si>
  <si>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</si>
  <si>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</si>
  <si>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</si>
  <si>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</si>
  <si>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</si>
  <si>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</si>
  <si>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</si>
  <si>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</si>
  <si>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</si>
  <si>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</si>
  <si>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</si>
  <si>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</si>
  <si>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</si>
  <si>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</si>
  <si>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</si>
  <si>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</si>
  <si>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</si>
  <si>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</si>
  <si>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</si>
  <si>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</si>
  <si>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</si>
  <si>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</si>
  <si>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</si>
  <si>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</si>
  <si>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</si>
  <si>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</si>
  <si>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</si>
  <si>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</si>
  <si>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</si>
  <si>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</si>
  <si>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</si>
  <si>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</si>
  <si>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</si>
  <si>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</si>
  <si>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</si>
  <si>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</si>
  <si>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</si>
  <si>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</si>
  <si>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</si>
  <si>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</si>
  <si>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</si>
  <si>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</si>
  <si>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</si>
  <si>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</si>
  <si>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</si>
  <si>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</si>
  <si>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</si>
  <si>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</si>
  <si>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</si>
  <si>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</si>
  <si>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</si>
  <si>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</si>
  <si>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</si>
  <si>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</si>
  <si>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</si>
  <si>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</si>
  <si>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</si>
  <si>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</si>
  <si>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</si>
  <si>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</si>
  <si>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</si>
  <si>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</si>
  <si>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</si>
  <si>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</si>
  <si>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</si>
  <si>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</si>
  <si>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</si>
  <si>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</si>
  <si>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</si>
  <si>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</si>
  <si>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</si>
  <si>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</si>
  <si>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</si>
  <si>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</si>
  <si>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</si>
  <si>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</si>
  <si>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</si>
  <si>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</si>
  <si>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</si>
  <si>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</si>
  <si>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</si>
  <si>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</si>
  <si>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</si>
  <si>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</si>
  <si>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</si>
  <si>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</si>
  <si>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</si>
  <si>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</si>
  <si>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</si>
  <si>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</si>
  <si>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</si>
  <si>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</si>
  <si>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</si>
  <si>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</si>
  <si>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</si>
  <si>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</si>
  <si>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</si>
  <si>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</si>
  <si>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</si>
  <si>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</si>
  <si>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</si>
  <si>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</si>
  <si>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</si>
  <si>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</si>
  <si>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</si>
  <si>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</si>
  <si>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</si>
  <si>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</si>
  <si>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</si>
  <si>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</si>
  <si>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</si>
  <si>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</si>
  <si>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</si>
  <si>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</si>
  <si>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</si>
  <si>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</si>
  <si>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</si>
  <si>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</si>
  <si>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</si>
  <si>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</si>
  <si>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</si>
  <si>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</si>
  <si>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</si>
  <si>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</si>
  <si>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</si>
  <si>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</si>
  <si>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</si>
  <si>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</si>
  <si>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</si>
  <si>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</si>
  <si>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</si>
  <si>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</si>
  <si>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</si>
  <si>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</si>
  <si>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</si>
  <si>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</si>
  <si>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</si>
  <si>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</si>
  <si>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</si>
  <si>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</si>
  <si>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</si>
  <si>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</si>
  <si>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</si>
  <si>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</si>
  <si>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</si>
  <si>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</si>
  <si>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</si>
  <si>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</si>
  <si>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</si>
  <si>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</si>
  <si>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</si>
  <si>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</si>
  <si>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</si>
  <si>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</si>
  <si>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</si>
  <si>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</si>
  <si>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</si>
  <si>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</si>
  <si>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</si>
  <si>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</si>
  <si>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</si>
  <si>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</si>
  <si>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</si>
  <si>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</si>
  <si>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</si>
  <si>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</si>
  <si>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</si>
  <si>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</si>
  <si>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</si>
  <si>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</si>
  <si>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</si>
  <si>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</si>
  <si>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</si>
  <si>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</si>
  <si>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</si>
  <si>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</si>
  <si>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</si>
  <si>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</si>
  <si>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</si>
  <si>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</si>
  <si>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</si>
  <si>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</si>
  <si>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</si>
  <si>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</si>
  <si>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</si>
  <si>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</si>
  <si>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</si>
  <si>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</si>
  <si>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</si>
  <si>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</si>
  <si>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</si>
  <si>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</si>
  <si>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</si>
  <si>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</si>
  <si>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</si>
  <si>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</si>
  <si>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</si>
  <si>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</si>
  <si>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</si>
  <si>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</si>
  <si>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</si>
  <si>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</si>
  <si>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</si>
  <si>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</si>
  <si>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</si>
  <si>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</si>
  <si>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</si>
  <si>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</si>
  <si>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</si>
  <si>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</si>
  <si>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</si>
  <si>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</si>
  <si>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</si>
  <si>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</si>
  <si>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</si>
  <si>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</si>
  <si>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</si>
  <si>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</si>
  <si>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</si>
  <si>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</si>
  <si>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</si>
  <si>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</si>
  <si>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</si>
  <si>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</si>
  <si>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</si>
  <si>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</si>
  <si>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</si>
  <si>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</si>
  <si>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</si>
  <si>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за счет субсидий, предоставляемых на финансовое обеспечение выполнения государственного (муниципального) задания</t>
  </si>
  <si>
    <t>до начала года</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</si>
  <si>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</si>
  <si>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</si>
  <si>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</si>
  <si>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</si>
  <si>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</si>
  <si>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</si>
  <si>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</si>
  <si>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</si>
  <si>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</si>
  <si>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</si>
  <si>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</si>
  <si>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</si>
  <si>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</si>
  <si>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</si>
  <si>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</si>
  <si>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</si>
  <si>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</si>
  <si>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</si>
  <si>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</si>
  <si>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</si>
  <si>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</si>
  <si>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</si>
  <si>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</si>
  <si>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</si>
  <si>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</si>
  <si>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</si>
  <si>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</si>
  <si>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</si>
  <si>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</si>
  <si>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</si>
  <si>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</si>
  <si>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</si>
  <si>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</si>
  <si>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</si>
  <si>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</si>
  <si>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</si>
  <si>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</si>
  <si>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</si>
  <si>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</si>
  <si>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</si>
  <si>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</si>
  <si>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</si>
  <si>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</si>
  <si>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</si>
  <si>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</si>
  <si>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Количество номеров</t>
  </si>
  <si>
    <t>Количество платежей в год</t>
  </si>
  <si>
    <t>Стоимсть за единицу, руб.</t>
  </si>
  <si>
    <t>Сумма , руб (гр.3*гр.4*гр.5)</t>
  </si>
  <si>
    <t>Телефон/интернет</t>
  </si>
  <si>
    <t>Количество договоров</t>
  </si>
  <si>
    <t>Стоимость услуги, руб.</t>
  </si>
  <si>
    <t>Бухгалтерское обслуживание</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</si>
  <si>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</si>
  <si>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</si>
  <si>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851/852/853</t>
  </si>
  <si>
    <t>Налоговая база, руб.</t>
  </si>
  <si>
    <t>Ставка налога, %</t>
  </si>
  <si>
    <t>Земельный налог</t>
  </si>
  <si>
    <t>Налог на имущество</t>
  </si>
  <si>
    <t>5. Расчет (обоснование) расходов на закупку товаров, работ, услуг</t>
  </si>
  <si>
    <t>244/247</t>
  </si>
  <si>
    <t xml:space="preserve">Размер потребления ресурсов </t>
  </si>
  <si>
    <t>Тариф с учетом НДС, руб.</t>
  </si>
  <si>
    <t>Код вида расхода - 244</t>
  </si>
  <si>
    <t>1.</t>
  </si>
  <si>
    <t>Водоснабжение</t>
  </si>
  <si>
    <t>ЖБО</t>
  </si>
  <si>
    <t>ТКО</t>
  </si>
  <si>
    <t>Код вида расхода - 247</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</si>
  <si>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</si>
  <si>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</si>
  <si>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</si>
  <si>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</si>
  <si>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</si>
  <si>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</si>
  <si>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Программное обеспечение</t>
  </si>
  <si>
    <t>6. Расчет (обоснование) расходов на закупку товаров, работ, услуг</t>
  </si>
  <si>
    <t>(342) Приобретение продуктов питания</t>
  </si>
  <si>
    <t>(343) Приобретение ГСМ</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</si>
  <si>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</si>
  <si>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</si>
  <si>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</si>
  <si>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</si>
  <si>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</si>
  <si>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</si>
  <si>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</si>
  <si>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</si>
  <si>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</si>
  <si>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</si>
  <si>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</si>
  <si>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</si>
  <si>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</si>
  <si>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243 квр</t>
  </si>
  <si>
    <t>613301001</t>
  </si>
  <si>
    <t>земля/имущ</t>
  </si>
  <si>
    <t>трансп</t>
  </si>
  <si>
    <t>нвос</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</si>
  <si>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</si>
  <si>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</si>
  <si>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</si>
  <si>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</si>
  <si>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</si>
  <si>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</si>
  <si>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</si>
  <si>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Текущий ремонт (остаток на начало 2022 года)</t>
  </si>
  <si>
    <t>Бактериологические исследования</t>
  </si>
  <si>
    <t>Видеонаблюдение</t>
  </si>
  <si>
    <t>(310) Приобретение основных средств (остаток на начало года)</t>
  </si>
  <si>
    <t>(344) Приобретение строй.материалов</t>
  </si>
  <si>
    <t>свет,тепло</t>
  </si>
  <si>
    <t>сверяю</t>
  </si>
  <si>
    <t>вода, жбо, тбо</t>
  </si>
  <si>
    <t>60313645</t>
  </si>
  <si>
    <t>000</t>
  </si>
  <si>
    <t>МУНИЦИПАЛЬНОЕ БЮДЖЕТНОЕ ОБЩЕОБРАЗОВАТЕЛЬНОЕ УЧРЕЖДЕНИЕ ДЕРКУЛЬСКАЯ ОСНОВНАЯ ОБЩЕОБРАЗОВАТЕЛЬНАЯ ШКОЛА</t>
  </si>
  <si>
    <t>С.Н. Титов</t>
  </si>
  <si>
    <t>603У2958</t>
  </si>
  <si>
    <t>6133002255</t>
  </si>
  <si>
    <t xml:space="preserve">г. и плановый период </t>
  </si>
  <si>
    <t>Директор</t>
  </si>
  <si>
    <t>Расчеты (обоснования) к плану финансово-хозяйственной деятельности МБОУ Деркульская ООШ</t>
  </si>
  <si>
    <t>областной бюджет школа</t>
  </si>
  <si>
    <t>из них:</t>
  </si>
  <si>
    <t>педагогическая деятельность</t>
  </si>
  <si>
    <t>внеурочная деятельность</t>
  </si>
  <si>
    <t>Кружковая работа</t>
  </si>
  <si>
    <t>областной бюджет садик</t>
  </si>
  <si>
    <t>1.3. Расчеты (обоснования) расходов на оплату труда</t>
  </si>
  <si>
    <t>1.5. Расчеты (обоснования) расходов на оплату труда</t>
  </si>
  <si>
    <t>иные цели</t>
  </si>
  <si>
    <t>1.6. Расчеты (обоснования) расходов на оплату труда</t>
  </si>
  <si>
    <t>вознаграждение за классное руководство</t>
  </si>
  <si>
    <t>1.7. Расчеты (обоснования) расходов на оплату труда</t>
  </si>
  <si>
    <t>советник директора по воспитанию и взаимодействию с детскими общественными объединениями</t>
  </si>
  <si>
    <t>Федеральный бюджет (вознаграждение за классное руководство)</t>
  </si>
  <si>
    <t xml:space="preserve"> (советник директора по воспитанию и взаимодействию с детскими общественными объединениями)</t>
  </si>
  <si>
    <t>3. Расчет (обоснование) расходов на уплату налогов, сборов и иных платежей</t>
  </si>
  <si>
    <t>Транспортный налог</t>
  </si>
  <si>
    <t>Налог на негативное воздействие на окружающую среду</t>
  </si>
  <si>
    <t>Дератизация, противоклещевая обработка</t>
  </si>
  <si>
    <t>Обслуживание АПС</t>
  </si>
  <si>
    <t>Поверка УУТЭ</t>
  </si>
  <si>
    <t>ТО ТС</t>
  </si>
  <si>
    <t>Обследование дымовых и вентиляционных каналов</t>
  </si>
  <si>
    <t>Поверка средств измерения загазованности</t>
  </si>
  <si>
    <t>Тех. обслуживание газопровода сети газопотребления и оборудования</t>
  </si>
  <si>
    <t>Обслуживание видеонаблюдения</t>
  </si>
  <si>
    <t>Предварительный/переодический медосмотр сотрудников, гигиеническое обучение</t>
  </si>
  <si>
    <t>Обслуживание лицензионных программ (АИС)</t>
  </si>
  <si>
    <t>Обучение и повышение квалификации пед.работников</t>
  </si>
  <si>
    <t>Приобретение аттестатов (349)</t>
  </si>
  <si>
    <t>Приобретение учебников (310)</t>
  </si>
  <si>
    <t>Приобретение рабочих тетрадей (346)</t>
  </si>
  <si>
    <t>Субсидии бюджетным учреждениям на финансовое обеспечение МЗ на оказание муниципальных услуг (выполнение работ) местный бюджет</t>
  </si>
  <si>
    <t>ТКО (м3)</t>
  </si>
  <si>
    <t>Электроэнергия (т.кВт.ч)</t>
  </si>
  <si>
    <t>Газопотребление (тыс.м3)</t>
  </si>
  <si>
    <t>6.2. Расчет (обоснование) расходов на оплату работ, услуг по содержанию имущества</t>
  </si>
  <si>
    <t>Огнезащитная обработка деревянных конструкций</t>
  </si>
  <si>
    <t>6.3. Расчет (обоснование) расходов на оплату прочих работ, услуг</t>
  </si>
  <si>
    <t>Обслуживание сайта</t>
  </si>
  <si>
    <t>Сумма, руб. 2021 год</t>
  </si>
  <si>
    <t>(341) Приобретение медикаментов</t>
  </si>
  <si>
    <t>(346) Приобретение посуды (остаток на начало года)</t>
  </si>
  <si>
    <t>(342) Приобретение продуктов питания детский сад</t>
  </si>
  <si>
    <t>7. Расчет (обоснование) расходов на закупку товаров, работ, услуг</t>
  </si>
  <si>
    <t>Количество автобусов</t>
  </si>
  <si>
    <t>Предрейсовый/послерейсовый медосмотр водителей</t>
  </si>
  <si>
    <t>Периодический медосмотр сотрудников</t>
  </si>
  <si>
    <t>Мониторинг, приобретение программного обеспечения</t>
  </si>
  <si>
    <t>Страхование детей на подвозе</t>
  </si>
  <si>
    <t>Страхование автотранспорта</t>
  </si>
  <si>
    <t xml:space="preserve">местный бюджет </t>
  </si>
  <si>
    <t>(346) Приобретение прочих материальных запасов</t>
  </si>
  <si>
    <t xml:space="preserve">областной бюджет </t>
  </si>
  <si>
    <t xml:space="preserve">(342) Организация бесплатного горячего питания обучающихся, получающих начальное общее образование </t>
  </si>
  <si>
    <t>федеральный бюджет</t>
  </si>
  <si>
    <t>3.1.</t>
  </si>
  <si>
    <t>Приносящая доход деятельность</t>
  </si>
  <si>
    <t>(342) Приобретение продуктов питания сад</t>
  </si>
  <si>
    <t>(342) Приобретение продуктов питания школа</t>
  </si>
  <si>
    <t>Всего заработная плата, руб. 2025 год</t>
  </si>
  <si>
    <t>Сумма взноса, руб. 2025 год</t>
  </si>
  <si>
    <t>ЭнигмаДон</t>
  </si>
  <si>
    <t>ЭЦП</t>
  </si>
  <si>
    <t>Сумма, руб. 2025 год</t>
  </si>
  <si>
    <t>Сумма, руб.           (гр. 4*гр. 5*гр. 6) 2025 год</t>
  </si>
  <si>
    <t>Эдельвейс</t>
  </si>
  <si>
    <t>Сумма, руб.      2025 год</t>
  </si>
  <si>
    <t>3.2.</t>
  </si>
  <si>
    <t>(310) Символика</t>
  </si>
  <si>
    <t>5.</t>
  </si>
  <si>
    <t>(342) Приобретение продуктов питания школа кредиторская задолженность</t>
  </si>
  <si>
    <t>этот год вся закупка</t>
  </si>
  <si>
    <t>5 вся</t>
  </si>
  <si>
    <t>2 вручную</t>
  </si>
  <si>
    <t>6.</t>
  </si>
  <si>
    <t>областной бюджет</t>
  </si>
  <si>
    <t xml:space="preserve">Федеральный бюджет </t>
  </si>
  <si>
    <t xml:space="preserve">Областной бюджет </t>
  </si>
  <si>
    <t>Предварительный/периодический медосмотр сотрудников, гигиеническое обучение</t>
  </si>
  <si>
    <t>Реагирование на пульт вызова охраны</t>
  </si>
  <si>
    <t>Разработка программы энергосбережения</t>
  </si>
  <si>
    <t>Оценка профессиональных рисков</t>
  </si>
  <si>
    <t>Обучение сотрудников</t>
  </si>
  <si>
    <t>1.4. Расчеты (обоснования) расходов на оплату труда</t>
  </si>
  <si>
    <t>4. Расчет (обоснование) расходов на закупку товаров, работ, услуг</t>
  </si>
  <si>
    <t>4.1. Расчет (обоснование) расходов на оплату услуг связи</t>
  </si>
  <si>
    <t>4.2. Расчет (обоснование) расходов на оплату прочих работ, услуг</t>
  </si>
  <si>
    <t>4.3. Расчет (обоснование) расходов на приобретение основных средств, материальных запасов</t>
  </si>
  <si>
    <t>5.1. Расчет (обоснование) расходов на оплату коммунальных услуг</t>
  </si>
  <si>
    <t>5.3. Расчет (обоснование) расходов на оплату прочих работ, услуг</t>
  </si>
  <si>
    <t>5.4. Расчет (обоснование) расходов на приобретение основных средств, материальных запасов</t>
  </si>
  <si>
    <r>
      <t xml:space="preserve">Субсидии бюджетным учреждениям на </t>
    </r>
    <r>
      <rPr>
        <b/>
        <i/>
        <sz val="12"/>
        <rFont val="Times New Roman"/>
        <family val="1"/>
        <charset val="204"/>
      </rPr>
      <t>иные цели</t>
    </r>
  </si>
  <si>
    <t>6.1. Расчет (обоснование) расходов на оплату услуг связи</t>
  </si>
  <si>
    <t>Техосмотр</t>
  </si>
  <si>
    <t>6.4. Расчет (обоснование) расходов на страхование</t>
  </si>
  <si>
    <t>6.5. Расчет (обоснование) расходов на приобретение основных средств, материальных запасов</t>
  </si>
  <si>
    <t>7.1. Расчет (обоснование) расходов на приобретение основных средств, материальных запасов</t>
  </si>
  <si>
    <t>1.5.</t>
  </si>
  <si>
    <t>Монтаж видеодомофона</t>
  </si>
  <si>
    <t>Калибровка тахографа</t>
  </si>
  <si>
    <t>Сумма, руб.      2026 год</t>
  </si>
  <si>
    <t>Сумма, руб.           (гр. 4*гр. 5*гр. 6) 2026 год</t>
  </si>
  <si>
    <t>Сумма, руб. 2026 год</t>
  </si>
  <si>
    <t>Всего заработная плата, руб. 2026 год</t>
  </si>
  <si>
    <t>Сумма взноса, руб. 2026 год</t>
  </si>
  <si>
    <t>26</t>
  </si>
  <si>
    <t>бухгалтер</t>
  </si>
  <si>
    <t>Т.П.Субботина</t>
  </si>
  <si>
    <t>8-(86386) 32-0-39</t>
  </si>
  <si>
    <t>код цели в АЦК гор пит</t>
  </si>
  <si>
    <t>,,</t>
  </si>
  <si>
    <t>Глонасс(телематика)</t>
  </si>
  <si>
    <t>Мониторинг автобуса</t>
  </si>
  <si>
    <t>Дератизация,противоклещевая обработка</t>
  </si>
  <si>
    <t>(342) Приобретение продуктов питания (дети из многодетных семей)</t>
  </si>
  <si>
    <t>1.8. Расчеты (обоснования) расходов на оплату труда</t>
  </si>
  <si>
    <t>советник директора по воспитанию и взаимодействию с детскими общественными объединениями Доплата</t>
  </si>
  <si>
    <t xml:space="preserve"> (советник директора по воспитанию и взаимодействию с детскими общественными объединениями) Доплата</t>
  </si>
  <si>
    <t>(342) Приобретение продуктов питания СВО</t>
  </si>
  <si>
    <t>Заведующий Муниципальным учреждением Отдел образования Администрации Тарасовского района</t>
  </si>
  <si>
    <t>А.И. Коршунов</t>
  </si>
  <si>
    <t>декабря</t>
  </si>
  <si>
    <t>(342) Приобретение продуктов питания СВО (целевые)</t>
  </si>
  <si>
    <t>23</t>
  </si>
  <si>
    <t>26.12.2024</t>
  </si>
  <si>
    <t>(310) Приобретение оборудования для кабинетов ОБЗР</t>
  </si>
  <si>
    <t>Сумма, руб.      2027 год</t>
  </si>
  <si>
    <t>Сумма, руб.           (гр. 4*гр. 5*гр. 6) 2027 год</t>
  </si>
  <si>
    <t>Сумма, руб. 2027 год</t>
  </si>
  <si>
    <t>Сумма исчисленного налога, подлежащего уплате, руб.                            2025 год</t>
  </si>
  <si>
    <t>Сумма исчисленного налога, подлежащего уплате, руб.                           2026 год</t>
  </si>
  <si>
    <t>Сумма исчисленного налога, подлежащего уплате, руб.                              2027 год</t>
  </si>
  <si>
    <t>2026</t>
  </si>
  <si>
    <t>27</t>
  </si>
  <si>
    <t>доплата водителям</t>
  </si>
  <si>
    <t>Водители</t>
  </si>
  <si>
    <t>на 26.12.2024 год</t>
  </si>
  <si>
    <t>Всего заработная плата, руб. 2027 год</t>
  </si>
  <si>
    <t>Сумма взноса, руб. 2027 год</t>
  </si>
  <si>
    <t>Доплата водителям</t>
  </si>
  <si>
    <t>на 2025 г. текущий финансовый год</t>
  </si>
  <si>
    <t>на 2026 г. первый год планового периода</t>
  </si>
  <si>
    <t>на 2027 г. второй год планового периода</t>
  </si>
  <si>
    <t>(342) Приобретение продуктов питания сад (остаток на начало 2025 года)</t>
  </si>
  <si>
    <t>(342) Приобретение продуктов питания школа (остаток на начало 2025 года)</t>
  </si>
  <si>
    <t>(310) Приобретение оборудования (доход от сдачи металлолома остаток на начало 2025 года)</t>
  </si>
  <si>
    <t>(342) Приобретение продуктов питания детский сад (остаток на начало 2025 года)</t>
  </si>
  <si>
    <t>(310) Приобретение основных средств (остаток на начало 2025 года)</t>
  </si>
  <si>
    <t>Контур(остаток на начало 2025 года)</t>
  </si>
  <si>
    <t>Кредиторская задолженность газ (остаток на начало 2025 года)</t>
  </si>
  <si>
    <t>Кредиторская задолженность электроэнергия (остаток на начало 2025 года)</t>
  </si>
  <si>
    <t>Текущий ремонт (остаток на начало 2025 года)</t>
  </si>
  <si>
    <t>Штрафы, пени, недоимки и иные платежи (остаток на начало 2025 года)</t>
  </si>
</sst>
</file>

<file path=xl/styles.xml><?xml version="1.0" encoding="utf-8"?>
<styleSheet xmlns="http://schemas.openxmlformats.org/spreadsheetml/2006/main">
  <numFmts count="5">
    <numFmt numFmtId="164" formatCode="#,##0.000000"/>
    <numFmt numFmtId="165" formatCode="#,##0.000000000"/>
    <numFmt numFmtId="166" formatCode="#,##0.00000000000000000000"/>
    <numFmt numFmtId="167" formatCode="#,##0.0000000"/>
    <numFmt numFmtId="168" formatCode="#,##0.0"/>
  </numFmts>
  <fonts count="42">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836">
    <xf numFmtId="0" fontId="0" fillId="0" borderId="0" xfId="0"/>
    <xf numFmtId="0" fontId="3" fillId="2" borderId="0" xfId="0" applyFont="1" applyFill="1"/>
    <xf numFmtId="0" fontId="3" fillId="2" borderId="0" xfId="0" applyFont="1" applyFill="1" applyAlignment="1"/>
    <xf numFmtId="49" fontId="11" fillId="2" borderId="0" xfId="0" applyNumberFormat="1" applyFont="1" applyFill="1" applyAlignment="1">
      <alignment horizontal="left"/>
    </xf>
    <xf numFmtId="4" fontId="11" fillId="2" borderId="0" xfId="0" applyNumberFormat="1" applyFont="1" applyFill="1"/>
    <xf numFmtId="0" fontId="11" fillId="2" borderId="0" xfId="0" applyFont="1" applyFill="1"/>
    <xf numFmtId="0" fontId="11" fillId="2" borderId="0" xfId="0" applyFont="1" applyFill="1" applyBorder="1" applyAlignment="1">
      <alignment horizontal="center"/>
    </xf>
    <xf numFmtId="4" fontId="0" fillId="2" borderId="0" xfId="0" applyNumberFormat="1" applyFill="1"/>
    <xf numFmtId="0" fontId="0" fillId="2" borderId="0" xfId="0" applyFill="1"/>
    <xf numFmtId="0" fontId="27" fillId="2" borderId="0" xfId="0" applyFont="1" applyFill="1"/>
    <xf numFmtId="0" fontId="27" fillId="2" borderId="0" xfId="0" applyFont="1" applyFill="1" applyBorder="1" applyAlignment="1">
      <alignment horizontal="center" vertical="top"/>
    </xf>
    <xf numFmtId="4" fontId="27" fillId="2" borderId="0" xfId="0" applyNumberFormat="1" applyFont="1" applyFill="1"/>
    <xf numFmtId="0" fontId="11" fillId="2" borderId="0" xfId="0" applyFont="1" applyFill="1" applyBorder="1"/>
    <xf numFmtId="0" fontId="11" fillId="2" borderId="6" xfId="0" applyFont="1" applyFill="1" applyBorder="1"/>
    <xf numFmtId="0" fontId="5" fillId="2" borderId="9" xfId="0" applyFont="1" applyFill="1" applyBorder="1"/>
    <xf numFmtId="0" fontId="5" fillId="2" borderId="10" xfId="0" applyFont="1" applyFill="1" applyBorder="1"/>
    <xf numFmtId="4" fontId="5" fillId="2" borderId="0" xfId="0" applyNumberFormat="1" applyFont="1" applyFill="1"/>
    <xf numFmtId="0" fontId="29" fillId="2" borderId="0" xfId="0" applyFont="1" applyFill="1" applyAlignment="1">
      <alignment vertical="justify"/>
    </xf>
    <xf numFmtId="0" fontId="0" fillId="2" borderId="0" xfId="0" applyFill="1" applyAlignment="1">
      <alignment vertical="justify"/>
    </xf>
    <xf numFmtId="4" fontId="0" fillId="2" borderId="0" xfId="0" applyNumberFormat="1" applyFill="1" applyAlignment="1">
      <alignment vertical="justify"/>
    </xf>
    <xf numFmtId="0" fontId="29" fillId="2" borderId="0" xfId="0" applyFont="1" applyFill="1"/>
    <xf numFmtId="0" fontId="5" fillId="2"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0" fontId="11" fillId="0" borderId="0" xfId="1" applyFont="1" applyFill="1"/>
    <xf numFmtId="0" fontId="35" fillId="0" borderId="0" xfId="1" applyFont="1" applyFill="1" applyBorder="1" applyAlignment="1"/>
    <xf numFmtId="0" fontId="11" fillId="0" borderId="16" xfId="1" applyFont="1" applyFill="1" applyBorder="1"/>
    <xf numFmtId="16" fontId="11" fillId="0" borderId="16" xfId="1" applyNumberFormat="1" applyFont="1" applyFill="1" applyBorder="1"/>
    <xf numFmtId="0" fontId="5" fillId="0" borderId="16" xfId="1" applyFont="1" applyFill="1" applyBorder="1"/>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164" fontId="36" fillId="0" borderId="0" xfId="1" applyNumberFormat="1" applyFont="1" applyFill="1" applyBorder="1"/>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0" xfId="1" applyFont="1" applyFill="1" applyBorder="1" applyAlignment="1">
      <alignment horizontal="center"/>
    </xf>
    <xf numFmtId="0" fontId="11" fillId="0" borderId="0" xfId="1" applyFont="1" applyFill="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16" xfId="1" applyFont="1" applyFill="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11" fillId="2" borderId="16" xfId="1" applyFont="1" applyFill="1" applyBorder="1" applyAlignment="1">
      <alignment vertical="top"/>
    </xf>
    <xf numFmtId="0" fontId="11" fillId="2" borderId="16" xfId="1" applyFont="1" applyFill="1" applyBorder="1" applyAlignment="1">
      <alignment vertical="top" wrapText="1"/>
    </xf>
    <xf numFmtId="0" fontId="11" fillId="2" borderId="16" xfId="1" applyFont="1" applyFill="1" applyBorder="1" applyAlignment="1">
      <alignment horizontal="center" vertical="top" wrapText="1"/>
    </xf>
    <xf numFmtId="0" fontId="33" fillId="2" borderId="0" xfId="1" applyFont="1" applyFill="1" applyBorder="1"/>
    <xf numFmtId="0" fontId="33" fillId="2" borderId="0" xfId="1" applyFont="1" applyFill="1"/>
    <xf numFmtId="0" fontId="33" fillId="2" borderId="16" xfId="1" applyFont="1" applyFill="1" applyBorder="1" applyAlignment="1">
      <alignment horizontal="left"/>
    </xf>
    <xf numFmtId="0" fontId="33" fillId="2" borderId="16" xfId="1" applyFont="1" applyFill="1" applyBorder="1" applyAlignment="1">
      <alignment horizontal="center"/>
    </xf>
    <xf numFmtId="4" fontId="33" fillId="2" borderId="16" xfId="1" applyNumberFormat="1" applyFont="1" applyFill="1" applyBorder="1" applyAlignment="1">
      <alignment horizontal="center"/>
    </xf>
    <xf numFmtId="4" fontId="33" fillId="2" borderId="16" xfId="1" applyNumberFormat="1" applyFont="1" applyFill="1" applyBorder="1" applyAlignment="1">
      <alignment horizontal="right"/>
    </xf>
    <xf numFmtId="4" fontId="33" fillId="2" borderId="0" xfId="1" applyNumberFormat="1" applyFont="1" applyFill="1" applyBorder="1"/>
    <xf numFmtId="4" fontId="33" fillId="2" borderId="16" xfId="1" applyNumberFormat="1" applyFont="1" applyFill="1" applyBorder="1" applyAlignment="1">
      <alignment vertical="center"/>
    </xf>
    <xf numFmtId="164" fontId="33" fillId="2" borderId="0" xfId="1" applyNumberFormat="1" applyFont="1" applyFill="1" applyBorder="1"/>
    <xf numFmtId="165" fontId="33" fillId="2" borderId="0" xfId="1" applyNumberFormat="1" applyFont="1" applyFill="1" applyBorder="1"/>
    <xf numFmtId="166" fontId="33" fillId="2" borderId="0" xfId="1" applyNumberFormat="1" applyFont="1" applyFill="1" applyBorder="1"/>
    <xf numFmtId="165" fontId="36" fillId="0" borderId="0" xfId="1" applyNumberFormat="1" applyFont="1" applyFill="1" applyBorder="1"/>
    <xf numFmtId="166" fontId="36" fillId="0" borderId="0" xfId="1" applyNumberFormat="1" applyFont="1" applyFill="1" applyBorder="1"/>
    <xf numFmtId="4" fontId="36" fillId="0" borderId="0" xfId="1" applyNumberFormat="1" applyFont="1" applyFill="1" applyBorder="1"/>
    <xf numFmtId="2" fontId="33" fillId="0" borderId="16" xfId="1" applyNumberFormat="1" applyFont="1" applyFill="1" applyBorder="1" applyAlignment="1">
      <alignment horizontal="center"/>
    </xf>
    <xf numFmtId="3" fontId="33" fillId="0" borderId="0" xfId="1" applyNumberFormat="1" applyFont="1" applyFill="1" applyBorder="1"/>
    <xf numFmtId="2" fontId="36" fillId="0" borderId="16" xfId="1" applyNumberFormat="1" applyFont="1" applyFill="1" applyBorder="1" applyAlignment="1">
      <alignment horizontal="center"/>
    </xf>
    <xf numFmtId="4" fontId="36" fillId="2" borderId="16" xfId="1" applyNumberFormat="1" applyFont="1" applyFill="1" applyBorder="1" applyAlignment="1">
      <alignment horizontal="center"/>
    </xf>
    <xf numFmtId="167" fontId="36" fillId="0" borderId="0" xfId="1" applyNumberFormat="1" applyFont="1" applyFill="1" applyBorder="1"/>
    <xf numFmtId="167" fontId="33" fillId="0" borderId="0" xfId="1" applyNumberFormat="1" applyFont="1" applyFill="1"/>
    <xf numFmtId="4" fontId="33" fillId="0" borderId="16" xfId="1" applyNumberFormat="1" applyFont="1" applyFill="1" applyBorder="1" applyAlignment="1">
      <alignment horizontal="right"/>
    </xf>
    <xf numFmtId="0" fontId="5" fillId="0" borderId="0" xfId="1" applyFont="1" applyFill="1" applyAlignment="1"/>
    <xf numFmtId="0" fontId="33" fillId="2" borderId="16" xfId="1" applyFont="1" applyFill="1" applyBorder="1"/>
    <xf numFmtId="0" fontId="33" fillId="2" borderId="13" xfId="1" applyFont="1" applyFill="1" applyBorder="1"/>
    <xf numFmtId="0" fontId="33" fillId="2" borderId="28" xfId="1" applyFont="1" applyFill="1" applyBorder="1"/>
    <xf numFmtId="0" fontId="33" fillId="0" borderId="28" xfId="1" applyFont="1" applyBorder="1"/>
    <xf numFmtId="0" fontId="36" fillId="0" borderId="28" xfId="1" applyFont="1" applyBorder="1"/>
    <xf numFmtId="0" fontId="36" fillId="0" borderId="16" xfId="1" applyFont="1" applyBorder="1" applyAlignment="1"/>
    <xf numFmtId="0" fontId="33" fillId="0" borderId="16" xfId="1" applyFont="1" applyBorder="1" applyAlignment="1"/>
    <xf numFmtId="0" fontId="33" fillId="0" borderId="16" xfId="1" applyFont="1" applyBorder="1" applyAlignment="1">
      <alignment horizontal="right"/>
    </xf>
    <xf numFmtId="0" fontId="35" fillId="0" borderId="0" xfId="1" applyFont="1" applyBorder="1" applyAlignment="1">
      <alignment horizontal="center" wrapText="1"/>
    </xf>
    <xf numFmtId="0" fontId="33" fillId="0" borderId="16" xfId="1" applyFont="1" applyFill="1" applyBorder="1"/>
    <xf numFmtId="0" fontId="33" fillId="0" borderId="0" xfId="1" applyFont="1" applyFill="1" applyBorder="1" applyAlignment="1">
      <alignment wrapText="1"/>
    </xf>
    <xf numFmtId="4" fontId="33" fillId="0" borderId="0" xfId="1" applyNumberFormat="1" applyFont="1" applyFill="1" applyBorder="1" applyAlignment="1"/>
    <xf numFmtId="0" fontId="36" fillId="0" borderId="16" xfId="1" applyFont="1" applyFill="1" applyBorder="1"/>
    <xf numFmtId="4" fontId="36" fillId="0" borderId="0" xfId="1" applyNumberFormat="1" applyFont="1" applyFill="1" applyBorder="1" applyAlignment="1"/>
    <xf numFmtId="0" fontId="33" fillId="0" borderId="0" xfId="1" applyFont="1" applyAlignment="1">
      <alignment horizontal="center"/>
    </xf>
    <xf numFmtId="0" fontId="36" fillId="0" borderId="0" xfId="1" applyFont="1" applyBorder="1" applyAlignment="1">
      <alignment horizontal="right"/>
    </xf>
    <xf numFmtId="0" fontId="36" fillId="0" borderId="0" xfId="1" applyFont="1" applyBorder="1" applyAlignment="1">
      <alignment horizontal="center"/>
    </xf>
    <xf numFmtId="4" fontId="36" fillId="0" borderId="0" xfId="1" applyNumberFormat="1" applyFont="1" applyBorder="1" applyAlignment="1">
      <alignment horizontal="center"/>
    </xf>
    <xf numFmtId="0" fontId="39" fillId="0" borderId="16" xfId="1" applyFont="1" applyBorder="1" applyAlignment="1">
      <alignment vertical="top"/>
    </xf>
    <xf numFmtId="4" fontId="39" fillId="0" borderId="16" xfId="1" applyNumberFormat="1" applyFont="1" applyBorder="1" applyAlignment="1">
      <alignment horizontal="center" vertical="top" wrapText="1"/>
    </xf>
    <xf numFmtId="0" fontId="33" fillId="2" borderId="0" xfId="1" applyFont="1" applyFill="1" applyAlignment="1">
      <alignment horizontal="center"/>
    </xf>
    <xf numFmtId="0" fontId="0" fillId="0" borderId="0" xfId="0"/>
    <xf numFmtId="4" fontId="33" fillId="0" borderId="16" xfId="1" applyNumberFormat="1" applyFont="1" applyBorder="1" applyAlignment="1">
      <alignment horizontal="center"/>
    </xf>
    <xf numFmtId="0" fontId="33" fillId="2" borderId="33" xfId="0" applyFont="1" applyFill="1" applyBorder="1" applyAlignment="1">
      <alignment horizontal="left"/>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11" fillId="0" borderId="16" xfId="1" applyFont="1" applyFill="1" applyBorder="1" applyAlignment="1">
      <alignment horizontal="center" vertical="top" wrapText="1"/>
    </xf>
    <xf numFmtId="4" fontId="36" fillId="0" borderId="16" xfId="1" applyNumberFormat="1" applyFont="1" applyFill="1" applyBorder="1" applyAlignment="1">
      <alignment horizontal="center"/>
    </xf>
    <xf numFmtId="0" fontId="33" fillId="0" borderId="16" xfId="1" applyFont="1" applyFill="1" applyBorder="1" applyAlignment="1">
      <alignment horizontal="center"/>
    </xf>
    <xf numFmtId="0" fontId="36" fillId="0" borderId="16" xfId="1" applyFont="1" applyFill="1" applyBorder="1" applyAlignment="1">
      <alignment horizontal="center"/>
    </xf>
    <xf numFmtId="4" fontId="33" fillId="2" borderId="16" xfId="1" applyNumberFormat="1" applyFont="1" applyFill="1" applyBorder="1" applyAlignment="1">
      <alignment horizontal="center"/>
    </xf>
    <xf numFmtId="0" fontId="0" fillId="0" borderId="0" xfId="0"/>
    <xf numFmtId="0" fontId="0" fillId="0" borderId="0" xfId="0"/>
    <xf numFmtId="49" fontId="23" fillId="2" borderId="33" xfId="0" applyNumberFormat="1" applyFont="1" applyFill="1" applyBorder="1" applyAlignment="1">
      <alignment horizontal="center" shrinkToFit="1"/>
    </xf>
    <xf numFmtId="49" fontId="23" fillId="2" borderId="1" xfId="0" applyNumberFormat="1" applyFont="1" applyFill="1" applyBorder="1" applyAlignment="1">
      <alignment horizontal="center" shrinkToFit="1"/>
    </xf>
    <xf numFmtId="49" fontId="23" fillId="2" borderId="28" xfId="0" applyNumberFormat="1" applyFont="1" applyFill="1" applyBorder="1" applyAlignment="1">
      <alignment horizontal="center" shrinkToFit="1"/>
    </xf>
    <xf numFmtId="0" fontId="11" fillId="2" borderId="0" xfId="0" applyFont="1" applyFill="1" applyAlignment="1">
      <alignment horizontal="left" wrapText="1"/>
    </xf>
    <xf numFmtId="0" fontId="11" fillId="2" borderId="16" xfId="1" applyFont="1" applyFill="1" applyBorder="1" applyAlignment="1">
      <alignment horizontal="center" vertical="top" wrapText="1"/>
    </xf>
    <xf numFmtId="0" fontId="22" fillId="2" borderId="0" xfId="0" applyFont="1" applyFill="1"/>
    <xf numFmtId="0" fontId="33" fillId="2" borderId="16" xfId="0" applyFont="1" applyFill="1" applyBorder="1" applyAlignment="1">
      <alignment horizontal="left"/>
    </xf>
    <xf numFmtId="0" fontId="22" fillId="2" borderId="16" xfId="0" applyFont="1" applyFill="1" applyBorder="1"/>
    <xf numFmtId="0" fontId="0" fillId="2" borderId="16" xfId="0" applyFill="1" applyBorder="1"/>
    <xf numFmtId="0" fontId="0" fillId="2" borderId="0" xfId="0" applyFill="1" applyBorder="1"/>
    <xf numFmtId="0" fontId="2" fillId="2" borderId="0" xfId="0" applyFont="1" applyFill="1" applyBorder="1" applyAlignment="1">
      <alignment horizontal="center" vertical="top"/>
    </xf>
    <xf numFmtId="0" fontId="8" fillId="2" borderId="0" xfId="0" applyFont="1" applyFill="1"/>
    <xf numFmtId="49" fontId="6" fillId="2" borderId="2" xfId="0" applyNumberFormat="1" applyFont="1" applyFill="1" applyBorder="1"/>
    <xf numFmtId="0" fontId="6" fillId="2" borderId="0" xfId="0" applyFont="1" applyFill="1"/>
    <xf numFmtId="0" fontId="6" fillId="2" borderId="0" xfId="0" applyFont="1" applyFill="1" applyAlignment="1"/>
    <xf numFmtId="0" fontId="6" fillId="2" borderId="0" xfId="0" applyFont="1" applyFill="1" applyAlignment="1">
      <alignment horizontal="fill"/>
    </xf>
    <xf numFmtId="0" fontId="6" fillId="2" borderId="0" xfId="0" applyFont="1" applyFill="1" applyAlignment="1">
      <alignment horizontal="fill" shrinkToFit="1"/>
    </xf>
    <xf numFmtId="0" fontId="3" fillId="2" borderId="16" xfId="0" applyFont="1" applyFill="1" applyBorder="1"/>
    <xf numFmtId="0" fontId="3" fillId="2" borderId="13" xfId="0" applyFont="1" applyFill="1" applyBorder="1"/>
    <xf numFmtId="4" fontId="40" fillId="2" borderId="41" xfId="0" applyNumberFormat="1" applyFont="1" applyFill="1" applyBorder="1" applyAlignment="1">
      <alignment horizontal="center"/>
    </xf>
    <xf numFmtId="4" fontId="40" fillId="2" borderId="42" xfId="0" applyNumberFormat="1" applyFont="1" applyFill="1" applyBorder="1" applyAlignment="1">
      <alignment horizontal="center"/>
    </xf>
    <xf numFmtId="4" fontId="40" fillId="2" borderId="43" xfId="0" applyNumberFormat="1" applyFont="1" applyFill="1" applyBorder="1" applyAlignment="1">
      <alignment horizontal="center"/>
    </xf>
    <xf numFmtId="0" fontId="3" fillId="2" borderId="44" xfId="0" applyFont="1" applyFill="1" applyBorder="1"/>
    <xf numFmtId="49" fontId="3" fillId="2" borderId="19"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20" xfId="0" applyNumberFormat="1" applyFont="1" applyFill="1" applyBorder="1" applyAlignment="1">
      <alignment horizontal="center"/>
    </xf>
    <xf numFmtId="4" fontId="3" fillId="2" borderId="19" xfId="0" applyNumberFormat="1" applyFont="1" applyFill="1" applyBorder="1" applyAlignment="1">
      <alignment horizontal="center"/>
    </xf>
    <xf numFmtId="4" fontId="3" fillId="2" borderId="2" xfId="0" applyNumberFormat="1" applyFont="1" applyFill="1" applyBorder="1" applyAlignment="1">
      <alignment horizontal="center"/>
    </xf>
    <xf numFmtId="4" fontId="3" fillId="2" borderId="20" xfId="0" applyNumberFormat="1" applyFont="1" applyFill="1" applyBorder="1" applyAlignment="1">
      <alignment horizontal="center"/>
    </xf>
    <xf numFmtId="3" fontId="3" fillId="2" borderId="19" xfId="0" applyNumberFormat="1" applyFont="1" applyFill="1" applyBorder="1" applyAlignment="1">
      <alignment horizontal="center"/>
    </xf>
    <xf numFmtId="3" fontId="3" fillId="2" borderId="2" xfId="0" applyNumberFormat="1" applyFont="1" applyFill="1" applyBorder="1" applyAlignment="1">
      <alignment horizontal="center"/>
    </xf>
    <xf numFmtId="3" fontId="3" fillId="2" borderId="22" xfId="0" applyNumberFormat="1" applyFont="1" applyFill="1" applyBorder="1" applyAlignment="1">
      <alignment horizontal="center"/>
    </xf>
    <xf numFmtId="4" fontId="3" fillId="2" borderId="16" xfId="0" applyNumberFormat="1" applyFont="1" applyFill="1" applyBorder="1"/>
    <xf numFmtId="0" fontId="0" fillId="2" borderId="1" xfId="0" applyFill="1" applyBorder="1"/>
    <xf numFmtId="0" fontId="1" fillId="2" borderId="0" xfId="0" applyFont="1" applyFill="1"/>
    <xf numFmtId="0" fontId="5" fillId="2" borderId="2" xfId="0" applyFont="1" applyFill="1" applyBorder="1" applyAlignment="1">
      <alignment horizontal="center" vertical="top" wrapText="1"/>
    </xf>
    <xf numFmtId="0" fontId="5" fillId="2" borderId="0" xfId="0" applyFont="1" applyFill="1" applyBorder="1" applyAlignment="1">
      <alignment horizontal="center" vertical="top" wrapText="1"/>
    </xf>
    <xf numFmtId="0" fontId="3" fillId="2" borderId="16" xfId="0" applyFont="1" applyFill="1" applyBorder="1" applyAlignment="1"/>
    <xf numFmtId="0" fontId="23" fillId="2" borderId="19" xfId="0" applyFont="1" applyFill="1" applyBorder="1" applyAlignment="1">
      <alignment horizontal="center"/>
    </xf>
    <xf numFmtId="0" fontId="23" fillId="2" borderId="2" xfId="0" applyFont="1" applyFill="1" applyBorder="1" applyAlignment="1">
      <alignment horizontal="center"/>
    </xf>
    <xf numFmtId="0" fontId="23" fillId="2" borderId="20" xfId="0" applyFont="1" applyFill="1" applyBorder="1" applyAlignment="1">
      <alignment horizontal="center"/>
    </xf>
    <xf numFmtId="3" fontId="23" fillId="2" borderId="19" xfId="0" applyNumberFormat="1" applyFont="1" applyFill="1" applyBorder="1" applyAlignment="1">
      <alignment horizontal="center"/>
    </xf>
    <xf numFmtId="3" fontId="23" fillId="2" borderId="2" xfId="0" applyNumberFormat="1" applyFont="1" applyFill="1" applyBorder="1" applyAlignment="1">
      <alignment horizontal="center"/>
    </xf>
    <xf numFmtId="3" fontId="23" fillId="2" borderId="22" xfId="0" applyNumberFormat="1" applyFont="1" applyFill="1" applyBorder="1" applyAlignment="1">
      <alignment horizontal="center"/>
    </xf>
    <xf numFmtId="0" fontId="27" fillId="2" borderId="16" xfId="0" applyFont="1" applyFill="1" applyBorder="1"/>
    <xf numFmtId="0" fontId="7" fillId="2" borderId="0" xfId="0" applyFont="1" applyFill="1" applyAlignment="1">
      <alignment horizontal="left"/>
    </xf>
    <xf numFmtId="0" fontId="2" fillId="2" borderId="0" xfId="0" applyFont="1" applyFill="1" applyAlignment="1">
      <alignment horizontal="left"/>
    </xf>
    <xf numFmtId="0" fontId="2" fillId="2" borderId="0" xfId="0" applyFont="1" applyFill="1"/>
    <xf numFmtId="0" fontId="27" fillId="2" borderId="0" xfId="0" applyFont="1" applyFill="1" applyBorder="1"/>
    <xf numFmtId="49" fontId="27" fillId="2" borderId="0" xfId="0" applyNumberFormat="1" applyFont="1" applyFill="1" applyBorder="1" applyAlignment="1">
      <alignment horizontal="center"/>
    </xf>
    <xf numFmtId="0" fontId="8" fillId="2" borderId="3" xfId="0" applyFont="1" applyFill="1" applyBorder="1"/>
    <xf numFmtId="0" fontId="11" fillId="2" borderId="4" xfId="0" applyFont="1" applyFill="1" applyBorder="1"/>
    <xf numFmtId="0" fontId="11" fillId="2" borderId="5" xfId="0" applyFont="1" applyFill="1" applyBorder="1"/>
    <xf numFmtId="4" fontId="27" fillId="2" borderId="0" xfId="0" applyNumberFormat="1" applyFont="1" applyFill="1" applyBorder="1"/>
    <xf numFmtId="4" fontId="7" fillId="2" borderId="0" xfId="0" applyNumberFormat="1" applyFont="1" applyFill="1" applyBorder="1" applyAlignment="1">
      <alignment horizontal="center"/>
    </xf>
    <xf numFmtId="0" fontId="7" fillId="2" borderId="0" xfId="0" applyFont="1" applyFill="1" applyBorder="1" applyAlignment="1">
      <alignment horizontal="center"/>
    </xf>
    <xf numFmtId="4" fontId="27" fillId="2" borderId="0" xfId="0" applyNumberFormat="1" applyFont="1" applyFill="1" applyBorder="1" applyAlignment="1">
      <alignment horizontal="center" vertical="top"/>
    </xf>
    <xf numFmtId="0" fontId="11" fillId="2" borderId="7" xfId="0" applyFont="1" applyFill="1" applyBorder="1"/>
    <xf numFmtId="0" fontId="11" fillId="2" borderId="8" xfId="0" applyFont="1" applyFill="1" applyBorder="1"/>
    <xf numFmtId="0" fontId="11" fillId="2" borderId="9" xfId="0" applyFont="1" applyFill="1" applyBorder="1"/>
    <xf numFmtId="0" fontId="11" fillId="2" borderId="11" xfId="0" applyFont="1" applyFill="1" applyBorder="1"/>
    <xf numFmtId="0" fontId="21" fillId="2" borderId="0" xfId="0" applyFont="1" applyFill="1"/>
    <xf numFmtId="0" fontId="21" fillId="2" borderId="16" xfId="0" applyFont="1" applyFill="1" applyBorder="1"/>
    <xf numFmtId="0" fontId="33" fillId="2" borderId="0" xfId="1" applyFont="1" applyFill="1" applyBorder="1" applyAlignment="1">
      <alignment horizontal="left"/>
    </xf>
    <xf numFmtId="0" fontId="11" fillId="2" borderId="0" xfId="1" applyFont="1" applyFill="1" applyAlignment="1">
      <alignment horizontal="center"/>
    </xf>
    <xf numFmtId="3" fontId="11" fillId="2" borderId="16" xfId="1" applyNumberFormat="1" applyFont="1" applyFill="1" applyBorder="1" applyAlignment="1">
      <alignment horizontal="center"/>
    </xf>
    <xf numFmtId="3" fontId="11" fillId="2" borderId="16" xfId="1" applyNumberFormat="1" applyFont="1" applyFill="1" applyBorder="1"/>
    <xf numFmtId="0" fontId="5" fillId="2" borderId="16" xfId="1" applyFont="1" applyFill="1" applyBorder="1" applyAlignment="1">
      <alignment horizontal="center"/>
    </xf>
    <xf numFmtId="4" fontId="5" fillId="2" borderId="16" xfId="1" applyNumberFormat="1" applyFont="1" applyFill="1" applyBorder="1" applyAlignment="1">
      <alignment horizontal="center"/>
    </xf>
    <xf numFmtId="3" fontId="5" fillId="2" borderId="16" xfId="1" applyNumberFormat="1" applyFont="1" applyFill="1" applyBorder="1" applyAlignment="1">
      <alignment horizontal="center"/>
    </xf>
    <xf numFmtId="0" fontId="5" fillId="2" borderId="0" xfId="1" applyFont="1" applyFill="1" applyBorder="1" applyAlignment="1">
      <alignment horizontal="center"/>
    </xf>
    <xf numFmtId="3" fontId="5" fillId="2" borderId="0" xfId="1" applyNumberFormat="1" applyFont="1" applyFill="1" applyBorder="1" applyAlignment="1">
      <alignment horizontal="center"/>
    </xf>
    <xf numFmtId="0" fontId="11" fillId="2" borderId="0" xfId="1" applyFont="1" applyFill="1"/>
    <xf numFmtId="0" fontId="1" fillId="2" borderId="16" xfId="1" applyFont="1" applyFill="1" applyBorder="1" applyAlignment="1">
      <alignment horizontal="center" vertical="top" wrapText="1"/>
    </xf>
    <xf numFmtId="0" fontId="1" fillId="0" borderId="16" xfId="1" applyFont="1" applyFill="1" applyBorder="1" applyAlignment="1">
      <alignment horizontal="center" vertical="top" wrapText="1"/>
    </xf>
    <xf numFmtId="0" fontId="33" fillId="0" borderId="1" xfId="1" applyFont="1" applyBorder="1" applyAlignment="1">
      <alignment horizontal="center"/>
    </xf>
    <xf numFmtId="0" fontId="36" fillId="0" borderId="1" xfId="1" applyFont="1" applyBorder="1" applyAlignment="1">
      <alignment horizontal="center"/>
    </xf>
    <xf numFmtId="0" fontId="33" fillId="0" borderId="1" xfId="1" applyFont="1" applyFill="1" applyBorder="1" applyAlignment="1">
      <alignment horizontal="center"/>
    </xf>
    <xf numFmtId="4" fontId="33" fillId="0" borderId="16" xfId="1" applyNumberFormat="1" applyFont="1" applyFill="1" applyBorder="1" applyAlignment="1">
      <alignment horizontal="center"/>
    </xf>
    <xf numFmtId="0" fontId="33" fillId="0" borderId="16" xfId="1" applyFont="1" applyFill="1" applyBorder="1" applyAlignment="1">
      <alignment horizontal="left"/>
    </xf>
    <xf numFmtId="0" fontId="11" fillId="0" borderId="16" xfId="1" applyFont="1" applyFill="1" applyBorder="1" applyAlignment="1">
      <alignment horizontal="center" vertical="top" wrapText="1"/>
    </xf>
    <xf numFmtId="3" fontId="33" fillId="0" borderId="16" xfId="1" applyNumberFormat="1" applyFont="1" applyFill="1" applyBorder="1" applyAlignment="1">
      <alignment horizontal="center"/>
    </xf>
    <xf numFmtId="0" fontId="11" fillId="2" borderId="16" xfId="1" applyFont="1" applyFill="1" applyBorder="1" applyAlignment="1">
      <alignment horizontal="center" vertical="top" wrapText="1"/>
    </xf>
    <xf numFmtId="4" fontId="36" fillId="0" borderId="16" xfId="1" applyNumberFormat="1" applyFont="1" applyFill="1" applyBorder="1" applyAlignment="1">
      <alignment horizontal="center"/>
    </xf>
    <xf numFmtId="0" fontId="33" fillId="0" borderId="16" xfId="1" applyFont="1" applyFill="1" applyBorder="1" applyAlignment="1">
      <alignment horizontal="center"/>
    </xf>
    <xf numFmtId="0" fontId="36" fillId="0" borderId="16" xfId="1" applyFont="1" applyFill="1" applyBorder="1" applyAlignment="1">
      <alignment horizontal="center"/>
    </xf>
    <xf numFmtId="3" fontId="33" fillId="2" borderId="0" xfId="1" applyNumberFormat="1" applyFont="1" applyFill="1"/>
    <xf numFmtId="0" fontId="33" fillId="2" borderId="16" xfId="1" applyFont="1" applyFill="1" applyBorder="1" applyAlignment="1">
      <alignment horizontal="left"/>
    </xf>
    <xf numFmtId="4" fontId="33" fillId="2" borderId="16" xfId="1" applyNumberFormat="1" applyFont="1" applyFill="1" applyBorder="1" applyAlignment="1">
      <alignment horizontal="center"/>
    </xf>
    <xf numFmtId="4" fontId="36" fillId="2" borderId="16" xfId="1" applyNumberFormat="1" applyFont="1" applyFill="1" applyBorder="1" applyAlignment="1">
      <alignment horizontal="center"/>
    </xf>
    <xf numFmtId="0" fontId="36" fillId="2" borderId="16" xfId="1" applyFont="1" applyFill="1" applyBorder="1"/>
    <xf numFmtId="0" fontId="33" fillId="2" borderId="16" xfId="1" applyFont="1" applyFill="1" applyBorder="1" applyAlignment="1">
      <alignment vertical="top"/>
    </xf>
    <xf numFmtId="0" fontId="36" fillId="2" borderId="0" xfId="1" applyFont="1" applyFill="1" applyBorder="1"/>
    <xf numFmtId="0" fontId="36" fillId="2" borderId="16" xfId="1" applyFont="1" applyFill="1" applyBorder="1" applyAlignment="1"/>
    <xf numFmtId="0" fontId="33" fillId="2" borderId="16" xfId="1" applyFont="1" applyFill="1" applyBorder="1" applyAlignment="1"/>
    <xf numFmtId="0" fontId="36" fillId="2" borderId="0" xfId="1" applyFont="1" applyFill="1"/>
    <xf numFmtId="0" fontId="39" fillId="2" borderId="16" xfId="1" applyFont="1" applyFill="1" applyBorder="1" applyAlignment="1">
      <alignment horizontal="left"/>
    </xf>
    <xf numFmtId="4" fontId="39" fillId="2" borderId="16" xfId="1" applyNumberFormat="1" applyFont="1" applyFill="1" applyBorder="1" applyAlignment="1">
      <alignment horizontal="center"/>
    </xf>
    <xf numFmtId="4" fontId="33" fillId="2" borderId="16" xfId="1" applyNumberFormat="1" applyFont="1" applyFill="1" applyBorder="1" applyAlignment="1"/>
    <xf numFmtId="49" fontId="6" fillId="2" borderId="2" xfId="0" applyNumberFormat="1" applyFont="1" applyFill="1" applyBorder="1"/>
    <xf numFmtId="0" fontId="33" fillId="0" borderId="16" xfId="1" applyFont="1" applyFill="1" applyBorder="1" applyAlignment="1">
      <alignment horizontal="left"/>
    </xf>
    <xf numFmtId="4" fontId="33" fillId="0" borderId="16" xfId="1" applyNumberFormat="1" applyFont="1" applyFill="1" applyBorder="1" applyAlignment="1">
      <alignment horizontal="center"/>
    </xf>
    <xf numFmtId="3" fontId="33" fillId="0" borderId="16" xfId="1" applyNumberFormat="1" applyFont="1" applyFill="1" applyBorder="1" applyAlignment="1">
      <alignment horizontal="center"/>
    </xf>
    <xf numFmtId="0" fontId="11" fillId="0" borderId="16" xfId="1" applyFont="1" applyFill="1" applyBorder="1" applyAlignment="1">
      <alignment horizontal="center" vertical="top" wrapText="1"/>
    </xf>
    <xf numFmtId="0" fontId="33" fillId="2" borderId="16" xfId="1" applyFont="1" applyFill="1" applyBorder="1" applyAlignment="1">
      <alignment horizontal="left"/>
    </xf>
    <xf numFmtId="0" fontId="11" fillId="2" borderId="16" xfId="1" applyFont="1" applyFill="1" applyBorder="1" applyAlignment="1">
      <alignment horizontal="center" vertical="top" wrapText="1"/>
    </xf>
    <xf numFmtId="0" fontId="33" fillId="0" borderId="16" xfId="1" applyFont="1" applyBorder="1" applyAlignment="1">
      <alignment horizontal="center" vertical="top" wrapText="1"/>
    </xf>
    <xf numFmtId="4" fontId="36" fillId="0" borderId="16" xfId="1" applyNumberFormat="1" applyFont="1" applyFill="1" applyBorder="1" applyAlignment="1">
      <alignment horizontal="center"/>
    </xf>
    <xf numFmtId="0" fontId="33" fillId="0" borderId="16" xfId="1" applyFont="1" applyFill="1" applyBorder="1" applyAlignment="1">
      <alignment horizontal="center"/>
    </xf>
    <xf numFmtId="0" fontId="36" fillId="0" borderId="16" xfId="1" applyFont="1" applyFill="1" applyBorder="1" applyAlignment="1">
      <alignment horizontal="center"/>
    </xf>
    <xf numFmtId="3" fontId="3" fillId="2" borderId="16" xfId="0" applyNumberFormat="1" applyFont="1" applyFill="1" applyBorder="1" applyAlignment="1">
      <alignment horizontal="center"/>
    </xf>
    <xf numFmtId="3" fontId="3" fillId="2" borderId="17" xfId="0" applyNumberFormat="1" applyFont="1" applyFill="1" applyBorder="1" applyAlignment="1">
      <alignment horizontal="center"/>
    </xf>
    <xf numFmtId="4" fontId="3" fillId="2" borderId="16" xfId="0" applyNumberFormat="1" applyFont="1" applyFill="1" applyBorder="1" applyAlignment="1">
      <alignment horizontal="center"/>
    </xf>
    <xf numFmtId="49" fontId="3" fillId="2" borderId="15" xfId="0" applyNumberFormat="1" applyFont="1" applyFill="1" applyBorder="1" applyAlignment="1">
      <alignment horizontal="center"/>
    </xf>
    <xf numFmtId="49" fontId="3" fillId="2" borderId="16" xfId="0" applyNumberFormat="1" applyFont="1" applyFill="1" applyBorder="1" applyAlignment="1">
      <alignment horizontal="center"/>
    </xf>
    <xf numFmtId="4" fontId="14" fillId="2" borderId="16" xfId="0" applyNumberFormat="1" applyFont="1" applyFill="1" applyBorder="1" applyAlignment="1">
      <alignment horizontal="center"/>
    </xf>
    <xf numFmtId="4" fontId="3" fillId="2" borderId="14" xfId="0" applyNumberFormat="1" applyFont="1" applyFill="1" applyBorder="1" applyAlignment="1">
      <alignment horizontal="center"/>
    </xf>
    <xf numFmtId="4" fontId="3" fillId="2" borderId="18" xfId="0" applyNumberFormat="1" applyFont="1" applyFill="1" applyBorder="1" applyAlignment="1">
      <alignment horizontal="center"/>
    </xf>
    <xf numFmtId="4" fontId="3" fillId="2" borderId="12" xfId="0" applyNumberFormat="1" applyFont="1" applyFill="1" applyBorder="1" applyAlignment="1">
      <alignment horizontal="center"/>
    </xf>
    <xf numFmtId="4" fontId="3" fillId="2" borderId="19" xfId="0" applyNumberFormat="1" applyFont="1" applyFill="1" applyBorder="1" applyAlignment="1">
      <alignment horizontal="center"/>
    </xf>
    <xf numFmtId="4" fontId="3" fillId="2" borderId="2" xfId="0" applyNumberFormat="1" applyFont="1" applyFill="1" applyBorder="1" applyAlignment="1">
      <alignment horizontal="center"/>
    </xf>
    <xf numFmtId="4" fontId="3" fillId="2" borderId="20" xfId="0" applyNumberFormat="1" applyFont="1" applyFill="1" applyBorder="1" applyAlignment="1">
      <alignment horizontal="center"/>
    </xf>
    <xf numFmtId="3" fontId="3" fillId="2" borderId="14" xfId="0" applyNumberFormat="1" applyFont="1" applyFill="1" applyBorder="1" applyAlignment="1">
      <alignment horizontal="center"/>
    </xf>
    <xf numFmtId="3" fontId="3" fillId="2" borderId="18" xfId="0" applyNumberFormat="1" applyFont="1" applyFill="1" applyBorder="1" applyAlignment="1">
      <alignment horizontal="center"/>
    </xf>
    <xf numFmtId="3" fontId="3" fillId="2" borderId="21" xfId="0" applyNumberFormat="1" applyFont="1" applyFill="1" applyBorder="1" applyAlignment="1">
      <alignment horizontal="center"/>
    </xf>
    <xf numFmtId="3" fontId="3" fillId="2" borderId="19" xfId="0" applyNumberFormat="1" applyFont="1" applyFill="1" applyBorder="1" applyAlignment="1">
      <alignment horizontal="center"/>
    </xf>
    <xf numFmtId="3" fontId="3" fillId="2" borderId="2" xfId="0" applyNumberFormat="1" applyFont="1" applyFill="1" applyBorder="1" applyAlignment="1">
      <alignment horizontal="center"/>
    </xf>
    <xf numFmtId="3" fontId="3" fillId="2" borderId="22" xfId="0" applyNumberFormat="1" applyFont="1" applyFill="1" applyBorder="1" applyAlignment="1">
      <alignment horizontal="center"/>
    </xf>
    <xf numFmtId="49" fontId="14" fillId="2" borderId="16" xfId="0" applyNumberFormat="1" applyFont="1" applyFill="1" applyBorder="1" applyAlignment="1">
      <alignment horizontal="center"/>
    </xf>
    <xf numFmtId="49" fontId="14" fillId="2" borderId="15" xfId="0" applyNumberFormat="1" applyFont="1" applyFill="1" applyBorder="1" applyAlignment="1">
      <alignment horizontal="center"/>
    </xf>
    <xf numFmtId="49" fontId="3" fillId="2" borderId="27" xfId="0" applyNumberFormat="1" applyFont="1" applyFill="1" applyBorder="1" applyAlignment="1">
      <alignment horizontal="center"/>
    </xf>
    <xf numFmtId="49" fontId="3" fillId="2" borderId="1" xfId="0" applyNumberFormat="1" applyFont="1" applyFill="1" applyBorder="1" applyAlignment="1">
      <alignment horizontal="center"/>
    </xf>
    <xf numFmtId="49" fontId="3" fillId="2" borderId="28" xfId="0" applyNumberFormat="1" applyFont="1" applyFill="1" applyBorder="1" applyAlignment="1">
      <alignment horizontal="center"/>
    </xf>
    <xf numFmtId="49" fontId="3" fillId="2" borderId="33" xfId="0" applyNumberFormat="1" applyFont="1" applyFill="1" applyBorder="1" applyAlignment="1">
      <alignment horizontal="center"/>
    </xf>
    <xf numFmtId="0" fontId="31" fillId="2" borderId="12" xfId="0" applyFont="1" applyFill="1" applyBorder="1" applyAlignment="1">
      <alignment horizontal="left" vertical="center" wrapText="1" indent="1"/>
    </xf>
    <xf numFmtId="0" fontId="31" fillId="2" borderId="13" xfId="0" applyFont="1" applyFill="1" applyBorder="1" applyAlignment="1">
      <alignment horizontal="left" vertical="center" wrapText="1" indent="1"/>
    </xf>
    <xf numFmtId="0" fontId="31" fillId="2" borderId="14" xfId="0" applyFont="1" applyFill="1" applyBorder="1" applyAlignment="1">
      <alignment horizontal="left" vertical="center" wrapText="1" indent="1"/>
    </xf>
    <xf numFmtId="0" fontId="31" fillId="2" borderId="12" xfId="0" applyFont="1" applyFill="1" applyBorder="1" applyAlignment="1">
      <alignment horizontal="left" vertical="center" wrapText="1" indent="2"/>
    </xf>
    <xf numFmtId="0" fontId="31" fillId="2" borderId="13" xfId="0" applyFont="1" applyFill="1" applyBorder="1" applyAlignment="1">
      <alignment horizontal="left" vertical="center" wrapText="1" indent="2"/>
    </xf>
    <xf numFmtId="0" fontId="31" fillId="2" borderId="23" xfId="0" applyFont="1" applyFill="1" applyBorder="1" applyAlignment="1">
      <alignment horizontal="left" vertical="center" wrapText="1" indent="2"/>
    </xf>
    <xf numFmtId="49" fontId="3" fillId="2" borderId="24" xfId="0" applyNumberFormat="1" applyFont="1" applyFill="1" applyBorder="1" applyAlignment="1">
      <alignment horizontal="center"/>
    </xf>
    <xf numFmtId="49" fontId="3" fillId="2" borderId="18" xfId="0" applyNumberFormat="1" applyFont="1" applyFill="1" applyBorder="1" applyAlignment="1">
      <alignment horizontal="center"/>
    </xf>
    <xf numFmtId="49" fontId="3" fillId="2" borderId="12" xfId="0" applyNumberFormat="1" applyFont="1" applyFill="1" applyBorder="1" applyAlignment="1">
      <alignment horizontal="center"/>
    </xf>
    <xf numFmtId="49" fontId="3" fillId="2" borderId="25" xfId="0" applyNumberFormat="1" applyFont="1" applyFill="1" applyBorder="1" applyAlignment="1">
      <alignment horizontal="center"/>
    </xf>
    <xf numFmtId="49" fontId="3" fillId="2" borderId="0" xfId="0" applyNumberFormat="1" applyFont="1" applyFill="1" applyBorder="1" applyAlignment="1">
      <alignment horizontal="center"/>
    </xf>
    <xf numFmtId="49" fontId="3" fillId="2" borderId="26" xfId="0" applyNumberFormat="1" applyFont="1" applyFill="1" applyBorder="1" applyAlignment="1">
      <alignment horizontal="center"/>
    </xf>
    <xf numFmtId="49" fontId="3" fillId="2" borderId="14" xfId="0" applyNumberFormat="1" applyFont="1" applyFill="1" applyBorder="1" applyAlignment="1">
      <alignment horizontal="center"/>
    </xf>
    <xf numFmtId="49" fontId="3" fillId="2" borderId="19"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20" xfId="0" applyNumberFormat="1" applyFont="1" applyFill="1" applyBorder="1" applyAlignment="1">
      <alignment horizontal="center"/>
    </xf>
    <xf numFmtId="0" fontId="3" fillId="2" borderId="2" xfId="0" applyFont="1" applyFill="1" applyBorder="1" applyAlignment="1">
      <alignment horizontal="left" vertical="center" wrapText="1" indent="2"/>
    </xf>
    <xf numFmtId="0" fontId="3" fillId="2" borderId="22" xfId="0" applyFont="1" applyFill="1" applyBorder="1" applyAlignment="1">
      <alignment horizontal="left" vertical="center" wrapText="1" indent="2"/>
    </xf>
    <xf numFmtId="0" fontId="3" fillId="2" borderId="1" xfId="0" applyFont="1" applyFill="1" applyBorder="1" applyAlignment="1">
      <alignment horizontal="left" wrapText="1" indent="1"/>
    </xf>
    <xf numFmtId="0" fontId="3" fillId="2" borderId="30" xfId="0" applyFont="1" applyFill="1" applyBorder="1" applyAlignment="1">
      <alignment horizontal="left" wrapText="1" indent="1"/>
    </xf>
    <xf numFmtId="0" fontId="31" fillId="2" borderId="14" xfId="0" applyFont="1" applyFill="1" applyBorder="1" applyAlignment="1">
      <alignment horizontal="left" vertical="center" wrapText="1" indent="2"/>
    </xf>
    <xf numFmtId="0" fontId="3" fillId="2" borderId="12" xfId="0" applyFont="1" applyFill="1" applyBorder="1" applyAlignment="1">
      <alignment horizontal="left" vertical="center" wrapText="1" indent="1"/>
    </xf>
    <xf numFmtId="0" fontId="3" fillId="2" borderId="13" xfId="0" applyFont="1" applyFill="1" applyBorder="1" applyAlignment="1">
      <alignment horizontal="left" vertical="center" wrapText="1" indent="1"/>
    </xf>
    <xf numFmtId="0" fontId="3" fillId="2" borderId="14" xfId="0" applyFont="1" applyFill="1" applyBorder="1" applyAlignment="1">
      <alignment horizontal="left" vertical="center" wrapText="1" indent="1"/>
    </xf>
    <xf numFmtId="0" fontId="3" fillId="2" borderId="2" xfId="0" applyFont="1" applyFill="1" applyBorder="1" applyAlignment="1">
      <alignment horizontal="left" vertical="center" indent="2"/>
    </xf>
    <xf numFmtId="0" fontId="3" fillId="2" borderId="22" xfId="0" applyFont="1" applyFill="1" applyBorder="1" applyAlignment="1">
      <alignment horizontal="left" vertical="center" indent="2"/>
    </xf>
    <xf numFmtId="49" fontId="3" fillId="2" borderId="29" xfId="0" applyNumberFormat="1" applyFont="1" applyFill="1" applyBorder="1" applyAlignment="1">
      <alignment horizontal="center"/>
    </xf>
    <xf numFmtId="0" fontId="31" fillId="2" borderId="12" xfId="0" applyFont="1" applyFill="1" applyBorder="1" applyAlignment="1">
      <alignment horizontal="left" vertical="center" indent="2"/>
    </xf>
    <xf numFmtId="0" fontId="31" fillId="2" borderId="13" xfId="0" applyFont="1" applyFill="1" applyBorder="1" applyAlignment="1">
      <alignment horizontal="left" vertical="center" indent="2"/>
    </xf>
    <xf numFmtId="0" fontId="31" fillId="2" borderId="23" xfId="0" applyFont="1" applyFill="1" applyBorder="1" applyAlignment="1">
      <alignment horizontal="left" vertical="center" indent="2"/>
    </xf>
    <xf numFmtId="0" fontId="3" fillId="2" borderId="12" xfId="0" applyFont="1" applyFill="1" applyBorder="1" applyAlignment="1">
      <alignment horizontal="left" vertical="center" wrapText="1" indent="2"/>
    </xf>
    <xf numFmtId="0" fontId="3" fillId="2" borderId="13" xfId="0" applyFont="1" applyFill="1" applyBorder="1" applyAlignment="1">
      <alignment horizontal="left" vertical="center" wrapText="1" indent="2"/>
    </xf>
    <xf numFmtId="0" fontId="3" fillId="2" borderId="14" xfId="0" applyFont="1" applyFill="1" applyBorder="1" applyAlignment="1">
      <alignment horizontal="left" vertical="center" wrapText="1" indent="2"/>
    </xf>
    <xf numFmtId="0" fontId="17" fillId="2" borderId="0" xfId="0" applyFont="1" applyFill="1" applyBorder="1" applyAlignment="1">
      <alignment horizontal="justify" vertical="justify" wrapText="1"/>
    </xf>
    <xf numFmtId="0" fontId="4" fillId="2" borderId="0" xfId="0" applyFont="1" applyFill="1" applyBorder="1" applyAlignment="1">
      <alignment horizontal="justify" vertical="justify" wrapText="1"/>
    </xf>
    <xf numFmtId="0" fontId="4" fillId="2" borderId="0" xfId="0" applyFont="1" applyFill="1" applyBorder="1" applyAlignment="1">
      <alignment horizontal="justify" vertical="justify"/>
    </xf>
    <xf numFmtId="0" fontId="17" fillId="2" borderId="0" xfId="0" applyFont="1" applyFill="1" applyAlignment="1">
      <alignment horizontal="justify" vertical="justify" wrapText="1"/>
    </xf>
    <xf numFmtId="0" fontId="4" fillId="2" borderId="0" xfId="0" applyFont="1" applyFill="1" applyAlignment="1">
      <alignment horizontal="justify" vertical="justify" wrapText="1"/>
    </xf>
    <xf numFmtId="0" fontId="17" fillId="2" borderId="0" xfId="0" applyFont="1" applyFill="1" applyBorder="1" applyAlignment="1">
      <alignment vertical="justify" wrapText="1"/>
    </xf>
    <xf numFmtId="0" fontId="4" fillId="2" borderId="0" xfId="0" applyFont="1" applyFill="1" applyBorder="1" applyAlignment="1">
      <alignment vertical="justify" wrapText="1"/>
    </xf>
    <xf numFmtId="0" fontId="3" fillId="2" borderId="12" xfId="0" applyFont="1" applyFill="1" applyBorder="1" applyAlignment="1">
      <alignment horizontal="left" vertical="center" wrapText="1" indent="3"/>
    </xf>
    <xf numFmtId="0" fontId="3" fillId="2" borderId="13" xfId="0" applyFont="1" applyFill="1" applyBorder="1" applyAlignment="1">
      <alignment horizontal="left" vertical="center" wrapText="1" indent="3"/>
    </xf>
    <xf numFmtId="0" fontId="3" fillId="2" borderId="14" xfId="0" applyFont="1" applyFill="1" applyBorder="1" applyAlignment="1">
      <alignment horizontal="left" vertical="center" wrapText="1" indent="3"/>
    </xf>
    <xf numFmtId="49" fontId="28" fillId="2" borderId="15" xfId="0" applyNumberFormat="1" applyFont="1" applyFill="1" applyBorder="1" applyAlignment="1">
      <alignment horizontal="center"/>
    </xf>
    <xf numFmtId="49" fontId="28" fillId="2" borderId="16" xfId="0" applyNumberFormat="1" applyFont="1" applyFill="1" applyBorder="1" applyAlignment="1">
      <alignment horizontal="center"/>
    </xf>
    <xf numFmtId="0" fontId="31" fillId="2" borderId="12" xfId="0" applyFont="1" applyFill="1" applyBorder="1" applyAlignment="1">
      <alignment horizontal="left" vertical="center" wrapText="1" indent="3"/>
    </xf>
    <xf numFmtId="0" fontId="31" fillId="2" borderId="13" xfId="0" applyFont="1" applyFill="1" applyBorder="1" applyAlignment="1">
      <alignment horizontal="left" vertical="center" wrapText="1" indent="3"/>
    </xf>
    <xf numFmtId="0" fontId="31" fillId="2" borderId="14" xfId="0" applyFont="1" applyFill="1" applyBorder="1" applyAlignment="1">
      <alignment horizontal="left" vertical="center" wrapText="1" indent="3"/>
    </xf>
    <xf numFmtId="0" fontId="3" fillId="2" borderId="28" xfId="0" applyFont="1" applyFill="1" applyBorder="1" applyAlignment="1">
      <alignment horizontal="left" vertical="center" wrapText="1" indent="3"/>
    </xf>
    <xf numFmtId="0" fontId="3" fillId="2" borderId="16" xfId="0" applyFont="1" applyFill="1" applyBorder="1" applyAlignment="1">
      <alignment horizontal="left" vertical="center" wrapText="1" indent="3"/>
    </xf>
    <xf numFmtId="0" fontId="3" fillId="2" borderId="17" xfId="0" applyFont="1" applyFill="1" applyBorder="1" applyAlignment="1">
      <alignment horizontal="left" vertical="center" wrapText="1" indent="3"/>
    </xf>
    <xf numFmtId="0" fontId="3" fillId="2" borderId="28" xfId="0" applyFont="1" applyFill="1" applyBorder="1" applyAlignment="1">
      <alignment horizontal="left" vertical="center" wrapText="1" indent="2"/>
    </xf>
    <xf numFmtId="0" fontId="3" fillId="2" borderId="16" xfId="0" applyFont="1" applyFill="1" applyBorder="1" applyAlignment="1">
      <alignment horizontal="left" vertical="center" wrapText="1" indent="2"/>
    </xf>
    <xf numFmtId="0" fontId="3" fillId="2" borderId="17" xfId="0" applyFont="1" applyFill="1" applyBorder="1" applyAlignment="1">
      <alignment horizontal="left" vertical="center" wrapText="1" indent="2"/>
    </xf>
    <xf numFmtId="0" fontId="3" fillId="2" borderId="1" xfId="0" applyFont="1" applyFill="1" applyBorder="1" applyAlignment="1">
      <alignment horizontal="left" vertical="center" wrapText="1" indent="2"/>
    </xf>
    <xf numFmtId="0" fontId="3" fillId="2" borderId="30" xfId="0" applyFont="1" applyFill="1" applyBorder="1" applyAlignment="1">
      <alignment horizontal="left" vertical="center" wrapText="1" indent="2"/>
    </xf>
    <xf numFmtId="0" fontId="14" fillId="2" borderId="12" xfId="0" applyFont="1" applyFill="1" applyBorder="1" applyAlignment="1">
      <alignment vertical="center" wrapText="1"/>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31" fillId="2" borderId="28" xfId="0" applyFont="1" applyFill="1" applyBorder="1" applyAlignment="1">
      <alignment horizontal="left" vertical="center" wrapText="1" indent="2"/>
    </xf>
    <xf numFmtId="0" fontId="31" fillId="2" borderId="16" xfId="0" applyFont="1" applyFill="1" applyBorder="1" applyAlignment="1">
      <alignment horizontal="left" vertical="center" wrapText="1" indent="2"/>
    </xf>
    <xf numFmtId="0" fontId="31" fillId="2" borderId="17" xfId="0" applyFont="1" applyFill="1" applyBorder="1" applyAlignment="1">
      <alignment horizontal="left" vertical="center" wrapText="1" indent="2"/>
    </xf>
    <xf numFmtId="0" fontId="3" fillId="2" borderId="1" xfId="0" applyFont="1" applyFill="1" applyBorder="1" applyAlignment="1">
      <alignment horizontal="left" vertical="center" indent="2" shrinkToFit="1"/>
    </xf>
    <xf numFmtId="0" fontId="3" fillId="2" borderId="30" xfId="0" applyFont="1" applyFill="1" applyBorder="1" applyAlignment="1">
      <alignment horizontal="left" vertical="center" indent="2" shrinkToFit="1"/>
    </xf>
    <xf numFmtId="3" fontId="14" fillId="2" borderId="16" xfId="0" applyNumberFormat="1" applyFont="1" applyFill="1" applyBorder="1" applyAlignment="1">
      <alignment horizontal="center"/>
    </xf>
    <xf numFmtId="3" fontId="14" fillId="2" borderId="17" xfId="0" applyNumberFormat="1" applyFont="1" applyFill="1" applyBorder="1" applyAlignment="1">
      <alignment horizontal="center"/>
    </xf>
    <xf numFmtId="0" fontId="3" fillId="2" borderId="26" xfId="0" applyFont="1" applyFill="1" applyBorder="1" applyAlignment="1">
      <alignment vertical="center" wrapText="1"/>
    </xf>
    <xf numFmtId="0" fontId="3" fillId="2" borderId="31" xfId="0" applyFont="1" applyFill="1" applyBorder="1" applyAlignment="1">
      <alignment vertical="center" wrapText="1"/>
    </xf>
    <xf numFmtId="0" fontId="3" fillId="2" borderId="32" xfId="0" applyFont="1" applyFill="1" applyBorder="1" applyAlignment="1">
      <alignment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1" fillId="2" borderId="1" xfId="0" applyFont="1" applyFill="1" applyBorder="1" applyAlignment="1">
      <alignment horizontal="left" vertical="center" wrapText="1" indent="1"/>
    </xf>
    <xf numFmtId="0" fontId="31" fillId="2" borderId="30" xfId="0" applyFont="1" applyFill="1" applyBorder="1" applyAlignment="1">
      <alignment horizontal="left" vertical="center" wrapText="1" indent="1"/>
    </xf>
    <xf numFmtId="0" fontId="3" fillId="2" borderId="12" xfId="0" applyFont="1" applyFill="1" applyBorder="1" applyAlignment="1">
      <alignment horizontal="left" vertical="center" indent="2"/>
    </xf>
    <xf numFmtId="0" fontId="3" fillId="2" borderId="13" xfId="0" applyFont="1" applyFill="1" applyBorder="1" applyAlignment="1">
      <alignment horizontal="left" vertical="center" indent="2"/>
    </xf>
    <xf numFmtId="0" fontId="3" fillId="2" borderId="23" xfId="0" applyFont="1" applyFill="1" applyBorder="1" applyAlignment="1">
      <alignment horizontal="left" vertical="center" indent="2"/>
    </xf>
    <xf numFmtId="0" fontId="31" fillId="2" borderId="1" xfId="0" applyFont="1" applyFill="1" applyBorder="1" applyAlignment="1">
      <alignment horizontal="left" vertical="center" wrapText="1" indent="2"/>
    </xf>
    <xf numFmtId="0" fontId="31" fillId="2" borderId="30" xfId="0" applyFont="1" applyFill="1" applyBorder="1" applyAlignment="1">
      <alignment horizontal="left" vertical="center" wrapText="1" indent="2"/>
    </xf>
    <xf numFmtId="4" fontId="3" fillId="2" borderId="33" xfId="0" applyNumberFormat="1" applyFont="1" applyFill="1" applyBorder="1" applyAlignment="1">
      <alignment horizontal="center"/>
    </xf>
    <xf numFmtId="4" fontId="3" fillId="2" borderId="1" xfId="0" applyNumberFormat="1" applyFont="1" applyFill="1" applyBorder="1" applyAlignment="1">
      <alignment horizontal="center"/>
    </xf>
    <xf numFmtId="4" fontId="3" fillId="2" borderId="28" xfId="0" applyNumberFormat="1" applyFont="1" applyFill="1" applyBorder="1" applyAlignment="1">
      <alignment horizontal="center"/>
    </xf>
    <xf numFmtId="0" fontId="3" fillId="2" borderId="1" xfId="0" applyFont="1" applyFill="1" applyBorder="1" applyAlignment="1">
      <alignment horizontal="left" vertical="center" indent="1" shrinkToFit="1"/>
    </xf>
    <xf numFmtId="0" fontId="3" fillId="2" borderId="30" xfId="0" applyFont="1" applyFill="1" applyBorder="1" applyAlignment="1">
      <alignment horizontal="left" vertical="center" indent="1" shrinkToFit="1"/>
    </xf>
    <xf numFmtId="3" fontId="3" fillId="2" borderId="33" xfId="0" applyNumberFormat="1" applyFont="1" applyFill="1" applyBorder="1" applyAlignment="1">
      <alignment horizontal="center"/>
    </xf>
    <xf numFmtId="3" fontId="3" fillId="2" borderId="1" xfId="0" applyNumberFormat="1" applyFont="1" applyFill="1" applyBorder="1" applyAlignment="1">
      <alignment horizontal="center"/>
    </xf>
    <xf numFmtId="3" fontId="3" fillId="2" borderId="30" xfId="0" applyNumberFormat="1" applyFont="1" applyFill="1" applyBorder="1" applyAlignment="1">
      <alignment horizontal="center"/>
    </xf>
    <xf numFmtId="0" fontId="3" fillId="2" borderId="0" xfId="0" applyFont="1" applyFill="1" applyBorder="1" applyAlignment="1">
      <alignment horizontal="right"/>
    </xf>
    <xf numFmtId="49" fontId="3" fillId="2" borderId="2" xfId="0" applyNumberFormat="1" applyFont="1" applyFill="1" applyBorder="1"/>
    <xf numFmtId="0" fontId="3" fillId="2" borderId="0" xfId="0" applyFont="1" applyFill="1" applyBorder="1"/>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horizontal="left" vertical="center" wrapText="1" indent="1"/>
    </xf>
    <xf numFmtId="0" fontId="3" fillId="2" borderId="30" xfId="0" applyFont="1" applyFill="1" applyBorder="1" applyAlignment="1">
      <alignment horizontal="left" vertical="center" wrapText="1" indent="1"/>
    </xf>
    <xf numFmtId="49" fontId="3" fillId="2" borderId="35" xfId="0" applyNumberFormat="1" applyFont="1" applyFill="1" applyBorder="1" applyAlignment="1">
      <alignment horizontal="center"/>
    </xf>
    <xf numFmtId="49" fontId="3" fillId="2" borderId="34" xfId="0" applyNumberFormat="1" applyFont="1" applyFill="1" applyBorder="1" applyAlignment="1">
      <alignment horizontal="center"/>
    </xf>
    <xf numFmtId="49" fontId="18" fillId="2" borderId="15" xfId="0" applyNumberFormat="1" applyFont="1" applyFill="1" applyBorder="1" applyAlignment="1">
      <alignment horizontal="center"/>
    </xf>
    <xf numFmtId="49" fontId="18" fillId="2" borderId="16" xfId="0" applyNumberFormat="1" applyFont="1" applyFill="1" applyBorder="1" applyAlignment="1">
      <alignment horizontal="center"/>
    </xf>
    <xf numFmtId="0" fontId="14" fillId="2" borderId="28" xfId="0" applyFont="1" applyFill="1" applyBorder="1" applyAlignment="1">
      <alignment vertical="center"/>
    </xf>
    <xf numFmtId="0" fontId="14" fillId="2" borderId="16" xfId="0" applyFont="1" applyFill="1" applyBorder="1" applyAlignment="1">
      <alignment vertical="center"/>
    </xf>
    <xf numFmtId="0" fontId="14" fillId="2" borderId="33" xfId="0" applyFont="1" applyFill="1" applyBorder="1" applyAlignment="1">
      <alignment vertical="center"/>
    </xf>
    <xf numFmtId="0" fontId="3" fillId="2" borderId="28" xfId="0" applyFont="1" applyFill="1" applyBorder="1" applyAlignment="1">
      <alignment vertical="center"/>
    </xf>
    <xf numFmtId="0" fontId="3" fillId="2" borderId="16" xfId="0" applyFont="1" applyFill="1" applyBorder="1" applyAlignment="1">
      <alignment vertical="center"/>
    </xf>
    <xf numFmtId="0" fontId="3" fillId="2" borderId="33" xfId="0" applyFont="1" applyFill="1" applyBorder="1" applyAlignment="1">
      <alignment vertical="center"/>
    </xf>
    <xf numFmtId="49" fontId="3" fillId="2" borderId="1" xfId="0" applyNumberFormat="1" applyFont="1" applyFill="1" applyBorder="1"/>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18" xfId="0" applyFont="1" applyFill="1" applyBorder="1"/>
    <xf numFmtId="0" fontId="3" fillId="2" borderId="12" xfId="0" applyFont="1" applyFill="1" applyBorder="1"/>
    <xf numFmtId="0" fontId="3" fillId="2" borderId="3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3" xfId="0" applyFont="1" applyFill="1" applyBorder="1" applyAlignment="1">
      <alignment horizontal="center"/>
    </xf>
    <xf numFmtId="0" fontId="5" fillId="2" borderId="2" xfId="0" applyFont="1" applyFill="1" applyBorder="1" applyAlignment="1">
      <alignment horizontal="center" vertical="top"/>
    </xf>
    <xf numFmtId="3" fontId="3" fillId="2" borderId="44" xfId="0" applyNumberFormat="1" applyFont="1" applyFill="1" applyBorder="1" applyAlignment="1">
      <alignment horizontal="center"/>
    </xf>
    <xf numFmtId="3" fontId="3" fillId="2" borderId="45" xfId="0" applyNumberFormat="1" applyFont="1" applyFill="1" applyBorder="1" applyAlignment="1">
      <alignment horizontal="center"/>
    </xf>
    <xf numFmtId="0" fontId="3" fillId="2" borderId="14" xfId="0" applyFont="1" applyFill="1" applyBorder="1" applyAlignment="1">
      <alignment horizontal="right"/>
    </xf>
    <xf numFmtId="0" fontId="3" fillId="2" borderId="18" xfId="0" applyFont="1" applyFill="1" applyBorder="1" applyAlignment="1">
      <alignment horizontal="right"/>
    </xf>
    <xf numFmtId="4" fontId="3" fillId="2" borderId="34" xfId="0" applyNumberFormat="1" applyFont="1" applyFill="1" applyBorder="1" applyAlignment="1">
      <alignment horizontal="center"/>
    </xf>
    <xf numFmtId="0" fontId="3" fillId="2" borderId="28" xfId="0" applyFont="1" applyFill="1" applyBorder="1" applyAlignment="1">
      <alignment horizontal="center"/>
    </xf>
    <xf numFmtId="0" fontId="3" fillId="2" borderId="16" xfId="0" applyFont="1" applyFill="1" applyBorder="1" applyAlignment="1">
      <alignment horizontal="center"/>
    </xf>
    <xf numFmtId="49" fontId="11" fillId="2" borderId="2" xfId="0" applyNumberFormat="1" applyFont="1" applyFill="1" applyBorder="1"/>
    <xf numFmtId="49" fontId="11" fillId="2" borderId="2" xfId="0" applyNumberFormat="1" applyFont="1" applyFill="1" applyBorder="1" applyAlignment="1">
      <alignment wrapText="1"/>
    </xf>
    <xf numFmtId="49" fontId="0" fillId="2" borderId="2" xfId="0" applyNumberFormat="1" applyFill="1" applyBorder="1" applyAlignment="1">
      <alignment wrapText="1"/>
    </xf>
    <xf numFmtId="0" fontId="0" fillId="2" borderId="38" xfId="0" applyFill="1" applyBorder="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0" fontId="0" fillId="2" borderId="0" xfId="0" applyFill="1" applyAlignment="1">
      <alignment horizontal="right" indent="1"/>
    </xf>
    <xf numFmtId="0" fontId="0" fillId="2" borderId="36" xfId="0" applyFill="1" applyBorder="1" applyAlignment="1">
      <alignment horizontal="right" indent="1"/>
    </xf>
    <xf numFmtId="0" fontId="11" fillId="2" borderId="36" xfId="0" applyFont="1" applyFill="1" applyBorder="1" applyAlignment="1">
      <alignment horizontal="right" indent="1"/>
    </xf>
    <xf numFmtId="49" fontId="0" fillId="2" borderId="15" xfId="0" applyNumberFormat="1" applyFill="1" applyBorder="1" applyAlignment="1">
      <alignment horizontal="center"/>
    </xf>
    <xf numFmtId="49" fontId="0" fillId="2" borderId="16" xfId="0" applyNumberFormat="1" applyFill="1" applyBorder="1" applyAlignment="1">
      <alignment horizontal="center"/>
    </xf>
    <xf numFmtId="49" fontId="0" fillId="2" borderId="17" xfId="0" applyNumberFormat="1" applyFill="1" applyBorder="1" applyAlignment="1">
      <alignment horizontal="center"/>
    </xf>
    <xf numFmtId="49" fontId="11" fillId="2" borderId="15" xfId="0" applyNumberFormat="1" applyFont="1" applyFill="1" applyBorder="1" applyAlignment="1">
      <alignment horizontal="center"/>
    </xf>
    <xf numFmtId="0" fontId="11" fillId="2" borderId="0" xfId="0" applyFont="1" applyFill="1" applyAlignment="1">
      <alignment horizontal="right" indent="1"/>
    </xf>
    <xf numFmtId="0" fontId="11" fillId="2" borderId="0" xfId="0" applyFont="1" applyFill="1" applyBorder="1" applyAlignment="1">
      <alignment horizontal="right" indent="1"/>
    </xf>
    <xf numFmtId="0" fontId="2" fillId="2" borderId="18" xfId="0" applyFont="1" applyFill="1" applyBorder="1" applyAlignment="1">
      <alignment horizontal="center" vertical="top"/>
    </xf>
    <xf numFmtId="0" fontId="0" fillId="2" borderId="0" xfId="0" applyFill="1"/>
    <xf numFmtId="49" fontId="1" fillId="2" borderId="2" xfId="0" applyNumberFormat="1" applyFont="1" applyFill="1" applyBorder="1"/>
    <xf numFmtId="49" fontId="0" fillId="2" borderId="2" xfId="0" applyNumberFormat="1" applyFill="1" applyBorder="1"/>
    <xf numFmtId="0" fontId="6" fillId="2" borderId="0" xfId="0" applyFont="1" applyFill="1" applyAlignment="1"/>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49" fontId="1" fillId="2" borderId="35" xfId="0" applyNumberFormat="1" applyFont="1" applyFill="1" applyBorder="1" applyAlignment="1">
      <alignment horizontal="center"/>
    </xf>
    <xf numFmtId="49" fontId="0" fillId="2" borderId="34" xfId="0" applyNumberFormat="1" applyFill="1" applyBorder="1" applyAlignment="1">
      <alignment horizontal="center"/>
    </xf>
    <xf numFmtId="49" fontId="0" fillId="2" borderId="37" xfId="0" applyNumberFormat="1" applyFill="1" applyBorder="1" applyAlignment="1">
      <alignment horizontal="center"/>
    </xf>
    <xf numFmtId="0" fontId="6" fillId="2" borderId="0" xfId="0" applyFont="1" applyFill="1" applyAlignment="1">
      <alignment horizontal="right"/>
    </xf>
    <xf numFmtId="49" fontId="6" fillId="2" borderId="2" xfId="0" applyNumberFormat="1" applyFont="1" applyFill="1" applyBorder="1"/>
    <xf numFmtId="0" fontId="22" fillId="2" borderId="0" xfId="0" applyFont="1" applyFill="1" applyAlignment="1">
      <alignment horizontal="right" vertical="top" wrapText="1"/>
    </xf>
    <xf numFmtId="0" fontId="2" fillId="2" borderId="0" xfId="0" applyFont="1" applyFill="1" applyAlignment="1">
      <alignment horizontal="right"/>
    </xf>
    <xf numFmtId="0" fontId="4" fillId="2" borderId="18" xfId="0" applyFont="1" applyFill="1" applyBorder="1" applyAlignment="1">
      <alignment horizontal="center" vertical="top"/>
    </xf>
    <xf numFmtId="0" fontId="0" fillId="2" borderId="18" xfId="0" applyFill="1" applyBorder="1" applyAlignment="1">
      <alignment horizontal="center" vertical="top"/>
    </xf>
    <xf numFmtId="0" fontId="0" fillId="2" borderId="0" xfId="0" applyFill="1" applyAlignment="1">
      <alignment horizontal="center"/>
    </xf>
    <xf numFmtId="49" fontId="0" fillId="2" borderId="2" xfId="0" applyNumberFormat="1" applyFill="1" applyBorder="1" applyAlignment="1">
      <alignment horizontal="center"/>
    </xf>
    <xf numFmtId="0" fontId="3" fillId="2" borderId="28"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3" fillId="2" borderId="17" xfId="0" applyFont="1" applyFill="1" applyBorder="1" applyAlignment="1">
      <alignment horizontal="left" vertical="center" wrapText="1" indent="1"/>
    </xf>
    <xf numFmtId="0" fontId="3" fillId="2" borderId="26" xfId="0" applyFont="1" applyFill="1" applyBorder="1" applyAlignment="1">
      <alignment horizontal="left" vertical="center" wrapText="1" indent="2"/>
    </xf>
    <xf numFmtId="0" fontId="3" fillId="2" borderId="31" xfId="0" applyFont="1" applyFill="1" applyBorder="1" applyAlignment="1">
      <alignment horizontal="left" vertical="center" wrapText="1" indent="2"/>
    </xf>
    <xf numFmtId="0" fontId="3" fillId="2" borderId="32" xfId="0" applyFont="1" applyFill="1" applyBorder="1" applyAlignment="1">
      <alignment horizontal="left" vertical="center" wrapText="1" indent="2"/>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 xfId="0" applyFont="1" applyFill="1" applyBorder="1" applyAlignment="1">
      <alignment horizontal="left" vertical="center" indent="2"/>
    </xf>
    <xf numFmtId="0" fontId="3" fillId="2" borderId="30" xfId="0" applyFont="1" applyFill="1" applyBorder="1" applyAlignment="1">
      <alignment horizontal="left" vertical="center" indent="2"/>
    </xf>
    <xf numFmtId="0" fontId="3" fillId="2" borderId="1" xfId="0" applyFont="1" applyFill="1" applyBorder="1" applyAlignment="1">
      <alignment horizontal="left" vertical="top" wrapText="1" indent="2"/>
    </xf>
    <xf numFmtId="0" fontId="3" fillId="2" borderId="30" xfId="0" applyFont="1" applyFill="1" applyBorder="1" applyAlignment="1">
      <alignment horizontal="left" vertical="top" wrapText="1" indent="2"/>
    </xf>
    <xf numFmtId="0" fontId="31" fillId="2" borderId="1" xfId="0" applyFont="1" applyFill="1" applyBorder="1" applyAlignment="1">
      <alignment horizontal="left" vertical="top" wrapText="1" indent="2"/>
    </xf>
    <xf numFmtId="0" fontId="31" fillId="2" borderId="30" xfId="0" applyFont="1" applyFill="1" applyBorder="1" applyAlignment="1">
      <alignment horizontal="left" vertical="top" wrapText="1" indent="2"/>
    </xf>
    <xf numFmtId="0" fontId="31" fillId="2" borderId="1" xfId="0" applyFont="1" applyFill="1" applyBorder="1" applyAlignment="1">
      <alignment horizontal="left" vertical="center" indent="2"/>
    </xf>
    <xf numFmtId="0" fontId="31" fillId="2" borderId="30" xfId="0" applyFont="1" applyFill="1" applyBorder="1" applyAlignment="1">
      <alignment horizontal="left" vertical="center" indent="2"/>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41" fillId="2" borderId="58" xfId="0" applyFont="1" applyFill="1" applyBorder="1" applyAlignment="1">
      <alignment horizontal="center"/>
    </xf>
    <xf numFmtId="0" fontId="41" fillId="2" borderId="59" xfId="0" applyFont="1" applyFill="1" applyBorder="1" applyAlignment="1">
      <alignment horizontal="center"/>
    </xf>
    <xf numFmtId="0" fontId="41" fillId="2" borderId="60" xfId="0" applyFont="1" applyFill="1" applyBorder="1" applyAlignment="1">
      <alignment horizontal="center"/>
    </xf>
    <xf numFmtId="0" fontId="17" fillId="2" borderId="0" xfId="0" applyFont="1" applyFill="1" applyBorder="1" applyAlignment="1">
      <alignment vertical="justify"/>
    </xf>
    <xf numFmtId="0" fontId="4" fillId="2" borderId="0" xfId="0" applyFont="1" applyFill="1" applyBorder="1" applyAlignment="1">
      <alignment vertical="justify"/>
    </xf>
    <xf numFmtId="0" fontId="3" fillId="2" borderId="2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49" fontId="3" fillId="2" borderId="41" xfId="0" applyNumberFormat="1" applyFont="1" applyFill="1" applyBorder="1" applyAlignment="1">
      <alignment horizontal="center"/>
    </xf>
    <xf numFmtId="49" fontId="3" fillId="2" borderId="42" xfId="0" applyNumberFormat="1" applyFont="1" applyFill="1" applyBorder="1" applyAlignment="1">
      <alignment horizontal="center"/>
    </xf>
    <xf numFmtId="4" fontId="3" fillId="2" borderId="42" xfId="0" applyNumberFormat="1" applyFont="1" applyFill="1" applyBorder="1" applyAlignment="1">
      <alignment horizontal="center"/>
    </xf>
    <xf numFmtId="3" fontId="3" fillId="2" borderId="42" xfId="0" applyNumberFormat="1" applyFont="1" applyFill="1" applyBorder="1" applyAlignment="1">
      <alignment horizontal="center"/>
    </xf>
    <xf numFmtId="3" fontId="3" fillId="2" borderId="43" xfId="0" applyNumberFormat="1" applyFont="1" applyFill="1" applyBorder="1" applyAlignment="1">
      <alignment horizontal="center"/>
    </xf>
    <xf numFmtId="0" fontId="14" fillId="2" borderId="28"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23" fillId="2" borderId="16" xfId="0" applyFont="1" applyFill="1" applyBorder="1"/>
    <xf numFmtId="0" fontId="23" fillId="2" borderId="16" xfId="0" applyFont="1" applyFill="1" applyBorder="1" applyAlignment="1">
      <alignment horizontal="right"/>
    </xf>
    <xf numFmtId="49" fontId="23" fillId="2" borderId="16" xfId="0" applyNumberFormat="1" applyFont="1" applyFill="1" applyBorder="1"/>
    <xf numFmtId="49" fontId="23" fillId="2" borderId="16" xfId="0" applyNumberFormat="1" applyFont="1" applyFill="1" applyBorder="1" applyAlignment="1">
      <alignment horizontal="center"/>
    </xf>
    <xf numFmtId="0" fontId="23" fillId="2" borderId="16" xfId="0" applyFont="1" applyFill="1" applyBorder="1" applyAlignment="1">
      <alignment horizontal="center"/>
    </xf>
    <xf numFmtId="0" fontId="5" fillId="2" borderId="0" xfId="0" applyFont="1" applyFill="1" applyBorder="1" applyAlignment="1">
      <alignment horizontal="center" vertical="top" wrapText="1"/>
    </xf>
    <xf numFmtId="0" fontId="23" fillId="2" borderId="16" xfId="0" applyFont="1" applyFill="1" applyBorder="1" applyAlignment="1">
      <alignment horizontal="center" vertical="center" wrapText="1"/>
    </xf>
    <xf numFmtId="0" fontId="23" fillId="2" borderId="16" xfId="0" applyFont="1" applyFill="1" applyBorder="1" applyAlignment="1">
      <alignment horizontal="center" vertical="center"/>
    </xf>
    <xf numFmtId="0" fontId="25" fillId="2" borderId="16" xfId="0" applyFont="1" applyFill="1" applyBorder="1" applyAlignment="1">
      <alignment horizontal="center"/>
    </xf>
    <xf numFmtId="0" fontId="25" fillId="2" borderId="16" xfId="0" applyFont="1" applyFill="1" applyBorder="1" applyAlignment="1">
      <alignment horizontal="left"/>
    </xf>
    <xf numFmtId="49" fontId="23" fillId="2" borderId="16" xfId="0" applyNumberFormat="1" applyFont="1" applyFill="1" applyBorder="1" applyAlignment="1">
      <alignment horizontal="center" shrinkToFit="1"/>
    </xf>
    <xf numFmtId="4" fontId="23" fillId="2" borderId="16" xfId="0" applyNumberFormat="1" applyFont="1" applyFill="1" applyBorder="1" applyAlignment="1">
      <alignment horizontal="center"/>
    </xf>
    <xf numFmtId="3" fontId="23" fillId="2" borderId="16" xfId="0" applyNumberFormat="1" applyFont="1" applyFill="1" applyBorder="1" applyAlignment="1">
      <alignment horizontal="center"/>
    </xf>
    <xf numFmtId="3" fontId="23" fillId="2" borderId="17" xfId="0" applyNumberFormat="1" applyFont="1" applyFill="1" applyBorder="1" applyAlignment="1">
      <alignment horizontal="center"/>
    </xf>
    <xf numFmtId="0" fontId="23" fillId="2" borderId="13" xfId="0" applyFont="1" applyFill="1" applyBorder="1" applyAlignment="1">
      <alignment horizontal="center"/>
    </xf>
    <xf numFmtId="0" fontId="23" fillId="2" borderId="33" xfId="0" applyFont="1" applyFill="1" applyBorder="1" applyAlignment="1">
      <alignment horizontal="left" wrapText="1" indent="1"/>
    </xf>
    <xf numFmtId="0" fontId="23" fillId="2" borderId="1" xfId="0" applyFont="1" applyFill="1" applyBorder="1" applyAlignment="1">
      <alignment horizontal="left" wrapText="1" indent="1"/>
    </xf>
    <xf numFmtId="0" fontId="23" fillId="2" borderId="15" xfId="0" applyFont="1" applyFill="1" applyBorder="1" applyAlignment="1">
      <alignment horizontal="center"/>
    </xf>
    <xf numFmtId="49" fontId="23" fillId="2" borderId="33" xfId="0" applyNumberFormat="1" applyFont="1" applyFill="1" applyBorder="1" applyAlignment="1">
      <alignment horizontal="center" shrinkToFit="1"/>
    </xf>
    <xf numFmtId="49" fontId="23" fillId="2" borderId="1" xfId="0" applyNumberFormat="1" applyFont="1" applyFill="1" applyBorder="1" applyAlignment="1">
      <alignment horizontal="center" shrinkToFit="1"/>
    </xf>
    <xf numFmtId="49" fontId="23" fillId="2" borderId="28" xfId="0" applyNumberFormat="1" applyFont="1" applyFill="1" applyBorder="1" applyAlignment="1">
      <alignment horizontal="center" shrinkToFit="1"/>
    </xf>
    <xf numFmtId="0" fontId="23" fillId="2" borderId="28" xfId="0" applyFont="1" applyFill="1" applyBorder="1" applyAlignment="1">
      <alignment horizontal="left" wrapText="1" indent="1"/>
    </xf>
    <xf numFmtId="0" fontId="23" fillId="2" borderId="16" xfId="0" applyFont="1" applyFill="1" applyBorder="1" applyAlignment="1">
      <alignment horizontal="left" indent="1"/>
    </xf>
    <xf numFmtId="0" fontId="23" fillId="2" borderId="33" xfId="0" applyFont="1" applyFill="1" applyBorder="1" applyAlignment="1">
      <alignment horizontal="left" indent="1"/>
    </xf>
    <xf numFmtId="49" fontId="23" fillId="2" borderId="13" xfId="0" applyNumberFormat="1" applyFont="1" applyFill="1" applyBorder="1" applyAlignment="1">
      <alignment horizontal="center"/>
    </xf>
    <xf numFmtId="3" fontId="23" fillId="2" borderId="13" xfId="0" applyNumberFormat="1" applyFont="1" applyFill="1" applyBorder="1" applyAlignment="1">
      <alignment horizontal="center"/>
    </xf>
    <xf numFmtId="3" fontId="23" fillId="2" borderId="23" xfId="0" applyNumberFormat="1" applyFont="1" applyFill="1" applyBorder="1" applyAlignment="1">
      <alignment horizontal="center"/>
    </xf>
    <xf numFmtId="49" fontId="23" fillId="2" borderId="31" xfId="0" applyNumberFormat="1" applyFont="1" applyFill="1" applyBorder="1" applyAlignment="1">
      <alignment horizontal="center"/>
    </xf>
    <xf numFmtId="0" fontId="23" fillId="2" borderId="19" xfId="0" applyFont="1" applyFill="1" applyBorder="1" applyAlignment="1">
      <alignment horizontal="left" wrapText="1" indent="2"/>
    </xf>
    <xf numFmtId="0" fontId="23" fillId="2" borderId="2" xfId="0" applyFont="1" applyFill="1" applyBorder="1" applyAlignment="1">
      <alignment horizontal="left" wrapText="1" indent="2"/>
    </xf>
    <xf numFmtId="0" fontId="23" fillId="2" borderId="47" xfId="0" applyFont="1" applyFill="1" applyBorder="1" applyAlignment="1">
      <alignment horizontal="center"/>
    </xf>
    <xf numFmtId="0" fontId="23" fillId="2" borderId="44" xfId="0" applyFont="1" applyFill="1" applyBorder="1" applyAlignment="1">
      <alignment horizontal="center"/>
    </xf>
    <xf numFmtId="49" fontId="23" fillId="2" borderId="19" xfId="0" applyNumberFormat="1" applyFont="1" applyFill="1" applyBorder="1" applyAlignment="1">
      <alignment horizontal="center" shrinkToFit="1"/>
    </xf>
    <xf numFmtId="49" fontId="23" fillId="2" borderId="2" xfId="0" applyNumberFormat="1" applyFont="1" applyFill="1" applyBorder="1" applyAlignment="1">
      <alignment horizontal="center" shrinkToFit="1"/>
    </xf>
    <xf numFmtId="49" fontId="23" fillId="2" borderId="20" xfId="0" applyNumberFormat="1" applyFont="1" applyFill="1" applyBorder="1" applyAlignment="1">
      <alignment horizontal="center" shrinkToFit="1"/>
    </xf>
    <xf numFmtId="4" fontId="23" fillId="2" borderId="44" xfId="0" applyNumberFormat="1" applyFont="1" applyFill="1" applyBorder="1" applyAlignment="1">
      <alignment horizontal="center"/>
    </xf>
    <xf numFmtId="3" fontId="23" fillId="2" borderId="44" xfId="0" applyNumberFormat="1" applyFont="1" applyFill="1" applyBorder="1" applyAlignment="1">
      <alignment horizontal="center"/>
    </xf>
    <xf numFmtId="3" fontId="23" fillId="2" borderId="45" xfId="0" applyNumberFormat="1" applyFont="1" applyFill="1" applyBorder="1" applyAlignment="1">
      <alignment horizontal="center"/>
    </xf>
    <xf numFmtId="0" fontId="23" fillId="2" borderId="14" xfId="0" applyFont="1" applyFill="1" applyBorder="1" applyAlignment="1">
      <alignment horizontal="left" wrapText="1" indent="2"/>
    </xf>
    <xf numFmtId="0" fontId="23" fillId="2" borderId="18" xfId="0" applyFont="1" applyFill="1" applyBorder="1" applyAlignment="1">
      <alignment horizontal="left" wrapText="1" indent="2"/>
    </xf>
    <xf numFmtId="0" fontId="23" fillId="2" borderId="46" xfId="0" applyFont="1" applyFill="1" applyBorder="1" applyAlignment="1">
      <alignment horizontal="center"/>
    </xf>
    <xf numFmtId="49" fontId="23" fillId="2" borderId="14" xfId="0" applyNumberFormat="1" applyFont="1" applyFill="1" applyBorder="1" applyAlignment="1">
      <alignment horizontal="center" shrinkToFit="1"/>
    </xf>
    <xf numFmtId="49" fontId="23" fillId="2" borderId="18" xfId="0" applyNumberFormat="1" applyFont="1" applyFill="1" applyBorder="1" applyAlignment="1">
      <alignment horizontal="center" shrinkToFit="1"/>
    </xf>
    <xf numFmtId="49" fontId="23" fillId="2" borderId="12" xfId="0" applyNumberFormat="1" applyFont="1" applyFill="1" applyBorder="1" applyAlignment="1">
      <alignment horizontal="center" shrinkToFit="1"/>
    </xf>
    <xf numFmtId="4" fontId="23" fillId="2" borderId="13" xfId="0" applyNumberFormat="1" applyFont="1" applyFill="1" applyBorder="1" applyAlignment="1">
      <alignment horizontal="center"/>
    </xf>
    <xf numFmtId="49" fontId="23" fillId="2" borderId="32" xfId="0" applyNumberFormat="1" applyFont="1" applyFill="1" applyBorder="1" applyAlignment="1">
      <alignment horizontal="center"/>
    </xf>
    <xf numFmtId="49" fontId="23" fillId="2" borderId="0" xfId="0" applyNumberFormat="1" applyFont="1" applyFill="1" applyBorder="1" applyAlignment="1">
      <alignment horizontal="center"/>
    </xf>
    <xf numFmtId="49" fontId="23" fillId="2" borderId="26" xfId="0" applyNumberFormat="1" applyFont="1" applyFill="1" applyBorder="1" applyAlignment="1">
      <alignment horizontal="center"/>
    </xf>
    <xf numFmtId="0" fontId="23" fillId="2" borderId="19" xfId="0" applyFont="1" applyFill="1" applyBorder="1" applyAlignment="1">
      <alignment horizontal="left" vertical="center" wrapText="1" indent="2"/>
    </xf>
    <xf numFmtId="0" fontId="23" fillId="2" borderId="2" xfId="0" applyFont="1" applyFill="1" applyBorder="1" applyAlignment="1">
      <alignment horizontal="left" vertical="center" wrapText="1" indent="2"/>
    </xf>
    <xf numFmtId="4" fontId="23" fillId="2" borderId="33" xfId="0" applyNumberFormat="1" applyFont="1" applyFill="1" applyBorder="1" applyAlignment="1">
      <alignment horizontal="center"/>
    </xf>
    <xf numFmtId="4" fontId="23" fillId="2" borderId="1" xfId="0" applyNumberFormat="1" applyFont="1" applyFill="1" applyBorder="1" applyAlignment="1">
      <alignment horizontal="center"/>
    </xf>
    <xf numFmtId="4" fontId="23" fillId="2" borderId="28" xfId="0" applyNumberFormat="1" applyFont="1" applyFill="1" applyBorder="1" applyAlignment="1">
      <alignment horizontal="center"/>
    </xf>
    <xf numFmtId="49" fontId="23" fillId="2" borderId="19" xfId="0" applyNumberFormat="1" applyFont="1" applyFill="1" applyBorder="1" applyAlignment="1">
      <alignment horizontal="center"/>
    </xf>
    <xf numFmtId="49" fontId="23" fillId="2" borderId="2" xfId="0" applyNumberFormat="1" applyFont="1" applyFill="1" applyBorder="1" applyAlignment="1">
      <alignment horizontal="center"/>
    </xf>
    <xf numFmtId="49" fontId="23" fillId="2" borderId="20" xfId="0" applyNumberFormat="1" applyFont="1" applyFill="1" applyBorder="1" applyAlignment="1">
      <alignment horizontal="center"/>
    </xf>
    <xf numFmtId="0" fontId="23" fillId="2" borderId="16" xfId="0" applyFont="1" applyFill="1" applyBorder="1" applyAlignment="1">
      <alignment horizontal="left" vertical="center" wrapText="1" indent="2"/>
    </xf>
    <xf numFmtId="0" fontId="23" fillId="2" borderId="20" xfId="0" applyFont="1" applyFill="1" applyBorder="1" applyAlignment="1">
      <alignment horizontal="center"/>
    </xf>
    <xf numFmtId="0" fontId="23" fillId="2" borderId="33" xfId="0" applyFont="1" applyFill="1" applyBorder="1" applyAlignment="1">
      <alignment horizontal="center"/>
    </xf>
    <xf numFmtId="0" fontId="23" fillId="2" borderId="1" xfId="0" applyFont="1" applyFill="1" applyBorder="1" applyAlignment="1">
      <alignment horizontal="center"/>
    </xf>
    <xf numFmtId="0" fontId="23" fillId="2" borderId="28" xfId="0" applyFont="1" applyFill="1" applyBorder="1" applyAlignment="1">
      <alignment horizontal="center"/>
    </xf>
    <xf numFmtId="3" fontId="23" fillId="2" borderId="33" xfId="0" applyNumberFormat="1" applyFont="1" applyFill="1" applyBorder="1" applyAlignment="1">
      <alignment horizontal="center"/>
    </xf>
    <xf numFmtId="3" fontId="23" fillId="2" borderId="1" xfId="0" applyNumberFormat="1" applyFont="1" applyFill="1" applyBorder="1" applyAlignment="1">
      <alignment horizontal="center"/>
    </xf>
    <xf numFmtId="3" fontId="23" fillId="2" borderId="30" xfId="0" applyNumberFormat="1" applyFont="1" applyFill="1" applyBorder="1" applyAlignment="1">
      <alignment horizontal="center"/>
    </xf>
    <xf numFmtId="4" fontId="25" fillId="2" borderId="13" xfId="0" applyNumberFormat="1" applyFont="1" applyFill="1" applyBorder="1" applyAlignment="1">
      <alignment horizontal="center"/>
    </xf>
    <xf numFmtId="3" fontId="23" fillId="2" borderId="19" xfId="0" applyNumberFormat="1" applyFont="1" applyFill="1" applyBorder="1" applyAlignment="1">
      <alignment horizontal="center"/>
    </xf>
    <xf numFmtId="3" fontId="23" fillId="2" borderId="2" xfId="0" applyNumberFormat="1" applyFont="1" applyFill="1" applyBorder="1" applyAlignment="1">
      <alignment horizontal="center"/>
    </xf>
    <xf numFmtId="3" fontId="23" fillId="2" borderId="22" xfId="0" applyNumberFormat="1" applyFont="1" applyFill="1" applyBorder="1" applyAlignment="1">
      <alignment horizontal="center"/>
    </xf>
    <xf numFmtId="0" fontId="23" fillId="2" borderId="22" xfId="0" applyFont="1" applyFill="1" applyBorder="1" applyAlignment="1">
      <alignment horizontal="left" wrapText="1" indent="2"/>
    </xf>
    <xf numFmtId="0" fontId="25" fillId="2" borderId="29" xfId="0" applyFont="1" applyFill="1" applyBorder="1" applyAlignment="1">
      <alignment horizontal="center"/>
    </xf>
    <xf numFmtId="0" fontId="25" fillId="2" borderId="2" xfId="0" applyFont="1" applyFill="1" applyBorder="1" applyAlignment="1">
      <alignment horizontal="center"/>
    </xf>
    <xf numFmtId="0" fontId="25" fillId="2" borderId="20" xfId="0" applyFont="1" applyFill="1" applyBorder="1" applyAlignment="1">
      <alignment horizontal="center"/>
    </xf>
    <xf numFmtId="0" fontId="23" fillId="2" borderId="19" xfId="0" applyFont="1" applyFill="1" applyBorder="1" applyAlignment="1">
      <alignment horizontal="center"/>
    </xf>
    <xf numFmtId="0" fontId="23" fillId="2" borderId="2" xfId="0" applyFont="1" applyFill="1" applyBorder="1" applyAlignment="1">
      <alignment horizontal="center"/>
    </xf>
    <xf numFmtId="49" fontId="25" fillId="2" borderId="19" xfId="0" applyNumberFormat="1" applyFont="1" applyFill="1" applyBorder="1" applyAlignment="1">
      <alignment horizontal="center" shrinkToFit="1"/>
    </xf>
    <xf numFmtId="49" fontId="25" fillId="2" borderId="2" xfId="0" applyNumberFormat="1" applyFont="1" applyFill="1" applyBorder="1" applyAlignment="1">
      <alignment horizontal="center" shrinkToFit="1"/>
    </xf>
    <xf numFmtId="49" fontId="25" fillId="2" borderId="20" xfId="0" applyNumberFormat="1" applyFont="1" applyFill="1" applyBorder="1" applyAlignment="1">
      <alignment horizontal="center" shrinkToFit="1"/>
    </xf>
    <xf numFmtId="4" fontId="25" fillId="2" borderId="19" xfId="0" applyNumberFormat="1" applyFont="1" applyFill="1" applyBorder="1" applyAlignment="1">
      <alignment horizontal="center"/>
    </xf>
    <xf numFmtId="4" fontId="25" fillId="2" borderId="2" xfId="0" applyNumberFormat="1" applyFont="1" applyFill="1" applyBorder="1" applyAlignment="1">
      <alignment horizontal="center"/>
    </xf>
    <xf numFmtId="4" fontId="25" fillId="2" borderId="20" xfId="0" applyNumberFormat="1" applyFont="1" applyFill="1" applyBorder="1" applyAlignment="1">
      <alignment horizontal="center"/>
    </xf>
    <xf numFmtId="4" fontId="23" fillId="2" borderId="19" xfId="0" applyNumberFormat="1" applyFont="1" applyFill="1" applyBorder="1" applyAlignment="1">
      <alignment horizontal="center"/>
    </xf>
    <xf numFmtId="4" fontId="23" fillId="2" borderId="2" xfId="0" applyNumberFormat="1" applyFont="1" applyFill="1" applyBorder="1" applyAlignment="1">
      <alignment horizontal="center"/>
    </xf>
    <xf numFmtId="4" fontId="23" fillId="2" borderId="20" xfId="0" applyNumberFormat="1" applyFont="1" applyFill="1" applyBorder="1" applyAlignment="1">
      <alignment horizontal="center"/>
    </xf>
    <xf numFmtId="0" fontId="23" fillId="2" borderId="28" xfId="0" applyFont="1" applyFill="1" applyBorder="1" applyAlignment="1">
      <alignment horizontal="left" wrapText="1" indent="2"/>
    </xf>
    <xf numFmtId="0" fontId="23" fillId="2" borderId="16" xfId="0" applyFont="1" applyFill="1" applyBorder="1" applyAlignment="1">
      <alignment horizontal="left" indent="2"/>
    </xf>
    <xf numFmtId="0" fontId="30" fillId="2" borderId="16" xfId="0" applyFont="1" applyFill="1" applyBorder="1" applyAlignment="1">
      <alignment horizontal="left" indent="2"/>
    </xf>
    <xf numFmtId="0" fontId="30" fillId="2" borderId="33" xfId="0" applyFont="1" applyFill="1" applyBorder="1" applyAlignment="1">
      <alignment horizontal="left" indent="2"/>
    </xf>
    <xf numFmtId="0" fontId="23" fillId="2" borderId="16" xfId="0" applyFont="1" applyFill="1" applyBorder="1" applyAlignment="1">
      <alignment horizontal="left" wrapText="1" indent="1"/>
    </xf>
    <xf numFmtId="0" fontId="23" fillId="2" borderId="28" xfId="0" applyFont="1" applyFill="1" applyBorder="1" applyAlignment="1">
      <alignment horizontal="left" indent="3"/>
    </xf>
    <xf numFmtId="0" fontId="23" fillId="2" borderId="16" xfId="0" applyFont="1" applyFill="1" applyBorder="1" applyAlignment="1">
      <alignment horizontal="left" indent="3"/>
    </xf>
    <xf numFmtId="0" fontId="23" fillId="2" borderId="33" xfId="0" applyFont="1" applyFill="1" applyBorder="1" applyAlignment="1">
      <alignment horizontal="left" indent="3"/>
    </xf>
    <xf numFmtId="0" fontId="23" fillId="2" borderId="28" xfId="0" applyFont="1" applyFill="1" applyBorder="1" applyAlignment="1">
      <alignment horizontal="left" wrapText="1" indent="3"/>
    </xf>
    <xf numFmtId="0" fontId="32" fillId="2" borderId="0" xfId="0" applyFont="1" applyFill="1" applyAlignment="1">
      <alignment horizontal="center" vertical="center"/>
    </xf>
    <xf numFmtId="0" fontId="23" fillId="2" borderId="16" xfId="0" applyFont="1" applyFill="1" applyBorder="1" applyAlignment="1">
      <alignment horizontal="left" wrapText="1" indent="2"/>
    </xf>
    <xf numFmtId="0" fontId="23" fillId="2" borderId="33" xfId="0" applyFont="1" applyFill="1" applyBorder="1" applyAlignment="1">
      <alignment horizontal="left" wrapText="1" indent="2"/>
    </xf>
    <xf numFmtId="0" fontId="23" fillId="2" borderId="16" xfId="0" applyFont="1" applyFill="1" applyBorder="1" applyAlignment="1">
      <alignment horizontal="left" wrapText="1" indent="3"/>
    </xf>
    <xf numFmtId="0" fontId="23" fillId="2" borderId="16" xfId="0" applyFont="1" applyFill="1" applyBorder="1" applyAlignment="1">
      <alignment horizontal="left" wrapText="1" indent="4"/>
    </xf>
    <xf numFmtId="0" fontId="23" fillId="2" borderId="33" xfId="0" applyFont="1" applyFill="1" applyBorder="1" applyAlignment="1">
      <alignment horizontal="left" wrapText="1" indent="4"/>
    </xf>
    <xf numFmtId="4" fontId="23" fillId="3" borderId="16" xfId="0" applyNumberFormat="1" applyFont="1" applyFill="1" applyBorder="1" applyAlignment="1">
      <alignment horizontal="center"/>
    </xf>
    <xf numFmtId="0" fontId="23" fillId="2" borderId="14" xfId="0" applyFont="1" applyFill="1" applyBorder="1" applyAlignment="1">
      <alignment horizontal="left" wrapText="1" indent="4"/>
    </xf>
    <xf numFmtId="0" fontId="23" fillId="2" borderId="18" xfId="0" applyFont="1" applyFill="1" applyBorder="1" applyAlignment="1">
      <alignment horizontal="left" wrapText="1" indent="4"/>
    </xf>
    <xf numFmtId="0" fontId="23" fillId="2" borderId="1" xfId="0" applyFont="1" applyFill="1" applyBorder="1" applyAlignment="1">
      <alignment horizontal="left" wrapText="1" indent="2"/>
    </xf>
    <xf numFmtId="49" fontId="25" fillId="2" borderId="33" xfId="0" applyNumberFormat="1" applyFont="1" applyFill="1" applyBorder="1" applyAlignment="1">
      <alignment horizontal="center" shrinkToFit="1"/>
    </xf>
    <xf numFmtId="49" fontId="25" fillId="2" borderId="1" xfId="0" applyNumberFormat="1" applyFont="1" applyFill="1" applyBorder="1" applyAlignment="1">
      <alignment horizontal="center" shrinkToFit="1"/>
    </xf>
    <xf numFmtId="49" fontId="25" fillId="2" borderId="28" xfId="0" applyNumberFormat="1" applyFont="1" applyFill="1" applyBorder="1" applyAlignment="1">
      <alignment horizontal="center" shrinkToFit="1"/>
    </xf>
    <xf numFmtId="4" fontId="25" fillId="2" borderId="16" xfId="0" applyNumberFormat="1" applyFont="1" applyFill="1" applyBorder="1" applyAlignment="1">
      <alignment horizontal="center"/>
    </xf>
    <xf numFmtId="3" fontId="25" fillId="2" borderId="13" xfId="0" applyNumberFormat="1" applyFont="1" applyFill="1" applyBorder="1" applyAlignment="1">
      <alignment horizontal="center"/>
    </xf>
    <xf numFmtId="3" fontId="25" fillId="2" borderId="23" xfId="0" applyNumberFormat="1" applyFont="1" applyFill="1" applyBorder="1" applyAlignment="1">
      <alignment horizontal="center"/>
    </xf>
    <xf numFmtId="0" fontId="23" fillId="2" borderId="31" xfId="0" applyFont="1" applyFill="1" applyBorder="1" applyAlignment="1">
      <alignment horizontal="center"/>
    </xf>
    <xf numFmtId="0" fontId="23" fillId="2" borderId="20" xfId="0" applyFont="1" applyFill="1" applyBorder="1" applyAlignment="1">
      <alignment horizontal="left" wrapText="1" indent="3"/>
    </xf>
    <xf numFmtId="0" fontId="23" fillId="2" borderId="44" xfId="0" applyFont="1" applyFill="1" applyBorder="1" applyAlignment="1">
      <alignment horizontal="left" indent="3"/>
    </xf>
    <xf numFmtId="0" fontId="23" fillId="2" borderId="19" xfId="0" applyFont="1" applyFill="1" applyBorder="1" applyAlignment="1">
      <alignment horizontal="left" indent="3"/>
    </xf>
    <xf numFmtId="4" fontId="23" fillId="2" borderId="31" xfId="0" applyNumberFormat="1" applyFont="1" applyFill="1" applyBorder="1" applyAlignment="1">
      <alignment horizontal="center"/>
    </xf>
    <xf numFmtId="3" fontId="23" fillId="2" borderId="31" xfId="0" applyNumberFormat="1" applyFont="1" applyFill="1" applyBorder="1" applyAlignment="1">
      <alignment horizontal="center"/>
    </xf>
    <xf numFmtId="3" fontId="23" fillId="2" borderId="50" xfId="0" applyNumberFormat="1" applyFont="1" applyFill="1" applyBorder="1" applyAlignment="1">
      <alignment horizontal="center"/>
    </xf>
    <xf numFmtId="0" fontId="23" fillId="2" borderId="20" xfId="0" applyFont="1" applyFill="1" applyBorder="1" applyAlignment="1">
      <alignment horizontal="left" wrapText="1"/>
    </xf>
    <xf numFmtId="0" fontId="23" fillId="2" borderId="44" xfId="0" applyFont="1" applyFill="1" applyBorder="1" applyAlignment="1">
      <alignment horizontal="left" wrapText="1"/>
    </xf>
    <xf numFmtId="0" fontId="23" fillId="2" borderId="19" xfId="0" applyFont="1" applyFill="1" applyBorder="1" applyAlignment="1">
      <alignment horizontal="left" wrapText="1"/>
    </xf>
    <xf numFmtId="0" fontId="23" fillId="2" borderId="28" xfId="0" applyFont="1" applyFill="1" applyBorder="1" applyAlignment="1">
      <alignment horizontal="left" wrapText="1"/>
    </xf>
    <xf numFmtId="0" fontId="23" fillId="2" borderId="16" xfId="0" applyFont="1" applyFill="1" applyBorder="1" applyAlignment="1">
      <alignment horizontal="left" wrapText="1"/>
    </xf>
    <xf numFmtId="0" fontId="23" fillId="2" borderId="33" xfId="0" applyFont="1" applyFill="1" applyBorder="1" applyAlignment="1">
      <alignment horizontal="left" wrapText="1"/>
    </xf>
    <xf numFmtId="4" fontId="23" fillId="2" borderId="42" xfId="0" applyNumberFormat="1" applyFont="1" applyFill="1" applyBorder="1" applyAlignment="1">
      <alignment horizontal="center"/>
    </xf>
    <xf numFmtId="3" fontId="23" fillId="2" borderId="42" xfId="0" applyNumberFormat="1" applyFont="1" applyFill="1" applyBorder="1" applyAlignment="1">
      <alignment horizontal="center"/>
    </xf>
    <xf numFmtId="3" fontId="23" fillId="2" borderId="43" xfId="0" applyNumberFormat="1" applyFont="1" applyFill="1" applyBorder="1" applyAlignment="1">
      <alignment horizontal="center"/>
    </xf>
    <xf numFmtId="0" fontId="23" fillId="2" borderId="28" xfId="0" applyFont="1" applyFill="1" applyBorder="1" applyAlignment="1">
      <alignment horizontal="left" wrapText="1" indent="4"/>
    </xf>
    <xf numFmtId="0" fontId="23" fillId="2" borderId="41" xfId="0" applyFont="1" applyFill="1" applyBorder="1" applyAlignment="1">
      <alignment horizontal="center"/>
    </xf>
    <xf numFmtId="0" fontId="23" fillId="2" borderId="42" xfId="0" applyFont="1" applyFill="1" applyBorder="1" applyAlignment="1">
      <alignment horizontal="center"/>
    </xf>
    <xf numFmtId="49" fontId="11" fillId="2" borderId="0" xfId="0" applyNumberFormat="1" applyFont="1" applyFill="1" applyAlignment="1">
      <alignment horizontal="center"/>
    </xf>
    <xf numFmtId="49" fontId="11" fillId="2" borderId="2" xfId="0" applyNumberFormat="1" applyFont="1" applyFill="1" applyBorder="1" applyAlignment="1">
      <alignment horizontal="center"/>
    </xf>
    <xf numFmtId="4" fontId="11" fillId="2" borderId="0" xfId="0" applyNumberFormat="1" applyFont="1" applyFill="1" applyAlignment="1">
      <alignment horizontal="center"/>
    </xf>
    <xf numFmtId="4" fontId="11" fillId="2" borderId="2" xfId="0" applyNumberFormat="1" applyFont="1" applyFill="1" applyBorder="1" applyAlignment="1">
      <alignment horizontal="center"/>
    </xf>
    <xf numFmtId="0" fontId="11" fillId="2" borderId="0" xfId="0" applyFont="1" applyFill="1" applyAlignment="1">
      <alignment horizontal="left" wrapText="1"/>
    </xf>
    <xf numFmtId="49" fontId="1" fillId="2" borderId="51" xfId="0" applyNumberFormat="1" applyFont="1" applyFill="1" applyBorder="1" applyAlignment="1">
      <alignment horizontal="center"/>
    </xf>
    <xf numFmtId="49" fontId="11" fillId="2" borderId="54" xfId="0" applyNumberFormat="1" applyFont="1" applyFill="1" applyBorder="1" applyAlignment="1">
      <alignment horizontal="center"/>
    </xf>
    <xf numFmtId="0" fontId="27" fillId="2" borderId="55" xfId="0" applyFont="1" applyFill="1" applyBorder="1" applyAlignment="1">
      <alignment horizontal="center"/>
    </xf>
    <xf numFmtId="0" fontId="27" fillId="2" borderId="18" xfId="0" applyFont="1" applyFill="1" applyBorder="1" applyAlignment="1">
      <alignment horizontal="center"/>
    </xf>
    <xf numFmtId="0" fontId="27" fillId="2" borderId="56" xfId="0" applyFont="1" applyFill="1" applyBorder="1" applyAlignment="1">
      <alignment horizontal="center"/>
    </xf>
    <xf numFmtId="49" fontId="7" fillId="2" borderId="51" xfId="0" applyNumberFormat="1" applyFont="1" applyFill="1" applyBorder="1" applyAlignment="1">
      <alignment horizontal="center"/>
    </xf>
    <xf numFmtId="49" fontId="7" fillId="2" borderId="2" xfId="0" applyNumberFormat="1" applyFont="1" applyFill="1" applyBorder="1" applyAlignment="1">
      <alignment horizontal="center"/>
    </xf>
    <xf numFmtId="49" fontId="1" fillId="2" borderId="20" xfId="0" applyNumberFormat="1" applyFont="1" applyFill="1" applyBorder="1" applyAlignment="1">
      <alignment horizontal="center"/>
    </xf>
    <xf numFmtId="49" fontId="11" fillId="2" borderId="44" xfId="0" applyNumberFormat="1" applyFont="1" applyFill="1" applyBorder="1" applyAlignment="1">
      <alignment horizontal="center"/>
    </xf>
    <xf numFmtId="49" fontId="11" fillId="2" borderId="52" xfId="0" applyNumberFormat="1" applyFont="1" applyFill="1" applyBorder="1" applyAlignment="1">
      <alignment horizontal="center"/>
    </xf>
    <xf numFmtId="49" fontId="23" fillId="2" borderId="48" xfId="0" applyNumberFormat="1" applyFont="1" applyFill="1" applyBorder="1" applyAlignment="1">
      <alignment horizontal="center" shrinkToFit="1"/>
    </xf>
    <xf numFmtId="49" fontId="23" fillId="2" borderId="39" xfId="0" applyNumberFormat="1" applyFont="1" applyFill="1" applyBorder="1" applyAlignment="1">
      <alignment horizontal="center" shrinkToFit="1"/>
    </xf>
    <xf numFmtId="49" fontId="23" fillId="2" borderId="49" xfId="0" applyNumberFormat="1" applyFont="1" applyFill="1" applyBorder="1" applyAlignment="1">
      <alignment horizontal="center" shrinkToFit="1"/>
    </xf>
    <xf numFmtId="0" fontId="27" fillId="2" borderId="18" xfId="0" applyFont="1" applyFill="1" applyBorder="1" applyAlignment="1">
      <alignment horizontal="center" vertical="top"/>
    </xf>
    <xf numFmtId="4" fontId="27" fillId="2" borderId="18" xfId="0" applyNumberFormat="1" applyFont="1" applyFill="1" applyBorder="1" applyAlignment="1">
      <alignment horizontal="center" vertical="top"/>
    </xf>
    <xf numFmtId="49" fontId="2" fillId="2" borderId="2" xfId="0" applyNumberFormat="1" applyFont="1" applyFill="1" applyBorder="1" applyAlignment="1">
      <alignment horizontal="center"/>
    </xf>
    <xf numFmtId="4" fontId="2" fillId="2" borderId="2" xfId="0" applyNumberFormat="1" applyFont="1" applyFill="1" applyBorder="1" applyAlignment="1">
      <alignment horizontal="center"/>
    </xf>
    <xf numFmtId="0" fontId="27" fillId="2" borderId="7" xfId="0" applyFont="1" applyFill="1" applyBorder="1" applyAlignment="1">
      <alignment horizontal="center" vertical="top"/>
    </xf>
    <xf numFmtId="0" fontId="27" fillId="2" borderId="0" xfId="0" applyFont="1" applyFill="1" applyBorder="1" applyAlignment="1">
      <alignment horizontal="center" vertical="top"/>
    </xf>
    <xf numFmtId="0" fontId="27" fillId="2" borderId="12" xfId="0" applyFont="1" applyFill="1" applyBorder="1" applyAlignment="1">
      <alignment horizontal="center" vertical="top"/>
    </xf>
    <xf numFmtId="0" fontId="27" fillId="2" borderId="13" xfId="0" applyFont="1" applyFill="1" applyBorder="1" applyAlignment="1">
      <alignment horizontal="center" vertical="top"/>
    </xf>
    <xf numFmtId="0" fontId="27" fillId="2" borderId="53" xfId="0" applyFont="1" applyFill="1" applyBorder="1" applyAlignment="1">
      <alignment horizontal="center" vertical="top"/>
    </xf>
    <xf numFmtId="0" fontId="11" fillId="2" borderId="0" xfId="0" applyFont="1" applyFill="1"/>
    <xf numFmtId="0" fontId="20" fillId="2" borderId="0" xfId="0" applyFont="1" applyFill="1" applyAlignment="1">
      <alignment horizontal="justify" vertical="justify" wrapText="1"/>
    </xf>
    <xf numFmtId="0" fontId="21" fillId="2" borderId="0" xfId="0" applyFont="1" applyFill="1" applyAlignment="1">
      <alignment horizontal="justify" vertical="justify" wrapText="1"/>
    </xf>
    <xf numFmtId="4" fontId="21" fillId="2" borderId="0" xfId="0" applyNumberFormat="1" applyFont="1" applyFill="1" applyAlignment="1">
      <alignment horizontal="justify" vertical="justify" wrapText="1"/>
    </xf>
    <xf numFmtId="0" fontId="20" fillId="2" borderId="0" xfId="0" applyFont="1" applyFill="1" applyAlignment="1">
      <alignment vertical="justify" wrapText="1"/>
    </xf>
    <xf numFmtId="0" fontId="21" fillId="2" borderId="0" xfId="0" applyFont="1" applyFill="1" applyAlignment="1">
      <alignment vertical="justify" wrapText="1"/>
    </xf>
    <xf numFmtId="4" fontId="21" fillId="2" borderId="0" xfId="0" applyNumberFormat="1" applyFont="1" applyFill="1" applyAlignment="1">
      <alignment vertical="justify" wrapText="1"/>
    </xf>
    <xf numFmtId="0" fontId="11" fillId="2" borderId="0" xfId="0" applyFont="1" applyFill="1" applyBorder="1"/>
    <xf numFmtId="0" fontId="33" fillId="0" borderId="0" xfId="1" applyFont="1" applyFill="1" applyAlignment="1">
      <alignment horizontal="center"/>
    </xf>
    <xf numFmtId="0" fontId="33" fillId="2" borderId="0" xfId="1" applyFont="1" applyFill="1" applyAlignment="1">
      <alignment horizontal="center"/>
    </xf>
    <xf numFmtId="0" fontId="33" fillId="0" borderId="0" xfId="1" applyFont="1" applyFill="1" applyBorder="1" applyAlignment="1">
      <alignment horizontal="left"/>
    </xf>
    <xf numFmtId="0" fontId="35" fillId="0" borderId="57" xfId="1" applyFont="1" applyFill="1" applyBorder="1" applyAlignment="1">
      <alignment horizontal="left" wrapText="1"/>
    </xf>
    <xf numFmtId="0" fontId="36" fillId="0" borderId="0" xfId="1" applyFont="1" applyFill="1" applyAlignment="1">
      <alignment horizontal="center"/>
    </xf>
    <xf numFmtId="0" fontId="33" fillId="0" borderId="57" xfId="1" applyFont="1" applyFill="1" applyBorder="1" applyAlignment="1">
      <alignment horizontal="left"/>
    </xf>
    <xf numFmtId="4" fontId="33" fillId="2" borderId="16" xfId="1" applyNumberFormat="1" applyFont="1" applyFill="1" applyBorder="1" applyAlignment="1">
      <alignment horizontal="center"/>
    </xf>
    <xf numFmtId="0" fontId="37" fillId="0" borderId="0" xfId="1" applyFont="1" applyFill="1" applyAlignment="1">
      <alignment horizontal="center"/>
    </xf>
    <xf numFmtId="0" fontId="11" fillId="2" borderId="16" xfId="1" applyFont="1" applyFill="1" applyBorder="1" applyAlignment="1">
      <alignment horizontal="center" vertical="top"/>
    </xf>
    <xf numFmtId="0" fontId="11" fillId="2" borderId="16" xfId="1" applyFont="1" applyFill="1" applyBorder="1" applyAlignment="1">
      <alignment horizontal="center" vertical="top" wrapText="1"/>
    </xf>
    <xf numFmtId="0" fontId="33" fillId="2" borderId="16" xfId="1" applyFont="1" applyFill="1" applyBorder="1" applyAlignment="1">
      <alignment horizontal="left"/>
    </xf>
    <xf numFmtId="4" fontId="33" fillId="2" borderId="16" xfId="1" applyNumberFormat="1" applyFont="1" applyFill="1" applyBorder="1" applyAlignment="1">
      <alignment horizontal="center" vertical="center"/>
    </xf>
    <xf numFmtId="0" fontId="33" fillId="2" borderId="33" xfId="1" applyFont="1" applyFill="1" applyBorder="1" applyAlignment="1">
      <alignment horizontal="left"/>
    </xf>
    <xf numFmtId="0" fontId="33" fillId="2" borderId="1" xfId="1" applyFont="1" applyFill="1" applyBorder="1" applyAlignment="1">
      <alignment horizontal="left"/>
    </xf>
    <xf numFmtId="0" fontId="33" fillId="2" borderId="28" xfId="1" applyFont="1" applyFill="1" applyBorder="1" applyAlignment="1">
      <alignment horizontal="left"/>
    </xf>
    <xf numFmtId="0" fontId="36" fillId="0" borderId="33" xfId="1" applyFont="1" applyFill="1" applyBorder="1" applyAlignment="1">
      <alignment horizontal="right"/>
    </xf>
    <xf numFmtId="0" fontId="36" fillId="0" borderId="28" xfId="1" applyFont="1" applyFill="1" applyBorder="1" applyAlignment="1">
      <alignment horizontal="right"/>
    </xf>
    <xf numFmtId="4" fontId="36" fillId="0" borderId="33" xfId="1" applyNumberFormat="1" applyFont="1" applyFill="1" applyBorder="1" applyAlignment="1">
      <alignment horizontal="center"/>
    </xf>
    <xf numFmtId="4" fontId="36" fillId="0" borderId="28" xfId="1" applyNumberFormat="1" applyFont="1" applyFill="1" applyBorder="1" applyAlignment="1">
      <alignment horizontal="center"/>
    </xf>
    <xf numFmtId="4" fontId="33" fillId="2" borderId="33" xfId="1" applyNumberFormat="1" applyFont="1" applyFill="1" applyBorder="1" applyAlignment="1">
      <alignment horizontal="center"/>
    </xf>
    <xf numFmtId="4" fontId="33" fillId="2" borderId="28" xfId="1" applyNumberFormat="1" applyFont="1" applyFill="1" applyBorder="1" applyAlignment="1">
      <alignment horizontal="center"/>
    </xf>
    <xf numFmtId="0" fontId="33" fillId="2" borderId="33" xfId="1" applyFont="1" applyFill="1" applyBorder="1" applyAlignment="1">
      <alignment horizontal="right"/>
    </xf>
    <xf numFmtId="0" fontId="33" fillId="2" borderId="1" xfId="1" applyFont="1" applyFill="1" applyBorder="1" applyAlignment="1">
      <alignment horizontal="right"/>
    </xf>
    <xf numFmtId="0" fontId="33" fillId="2" borderId="28" xfId="1" applyFont="1" applyFill="1" applyBorder="1" applyAlignment="1">
      <alignment horizontal="right"/>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0" fontId="33" fillId="0" borderId="33" xfId="1" applyFont="1" applyFill="1" applyBorder="1" applyAlignment="1">
      <alignment horizontal="left"/>
    </xf>
    <xf numFmtId="0" fontId="33" fillId="0" borderId="1" xfId="1" applyFont="1" applyFill="1" applyBorder="1" applyAlignment="1">
      <alignment horizontal="left"/>
    </xf>
    <xf numFmtId="0" fontId="33" fillId="0" borderId="28"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4" fontId="33" fillId="2" borderId="13" xfId="1" applyNumberFormat="1" applyFont="1" applyFill="1" applyBorder="1" applyAlignment="1">
      <alignment horizontal="center"/>
    </xf>
    <xf numFmtId="4" fontId="33" fillId="2" borderId="44" xfId="1" applyNumberFormat="1" applyFont="1" applyFill="1" applyBorder="1" applyAlignment="1">
      <alignment horizontal="center"/>
    </xf>
    <xf numFmtId="4" fontId="33" fillId="0" borderId="16"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0" fontId="36" fillId="0" borderId="0" xfId="1" applyFont="1" applyFill="1" applyBorder="1" applyAlignment="1">
      <alignment horizontal="center"/>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6" fillId="0" borderId="1" xfId="1" applyFont="1" applyFill="1" applyBorder="1" applyAlignment="1">
      <alignment horizontal="right"/>
    </xf>
    <xf numFmtId="3" fontId="36" fillId="0" borderId="33" xfId="1" applyNumberFormat="1" applyFont="1" applyFill="1" applyBorder="1" applyAlignment="1">
      <alignment horizontal="center"/>
    </xf>
    <xf numFmtId="3" fontId="36" fillId="0" borderId="1" xfId="1" applyNumberFormat="1" applyFont="1" applyFill="1" applyBorder="1" applyAlignment="1">
      <alignment horizontal="center"/>
    </xf>
    <xf numFmtId="3" fontId="36" fillId="0" borderId="28" xfId="1" applyNumberFormat="1" applyFont="1" applyFill="1" applyBorder="1" applyAlignment="1">
      <alignment horizontal="center"/>
    </xf>
    <xf numFmtId="0" fontId="11" fillId="0" borderId="16" xfId="1" applyFont="1" applyFill="1" applyBorder="1" applyAlignment="1">
      <alignment horizontal="left" wrapText="1"/>
    </xf>
    <xf numFmtId="0" fontId="38" fillId="0" borderId="0" xfId="1" applyFont="1" applyFill="1" applyAlignment="1">
      <alignment horizontal="center"/>
    </xf>
    <xf numFmtId="0" fontId="5" fillId="0" borderId="0" xfId="1" applyFont="1" applyFill="1" applyAlignment="1">
      <alignment horizontal="center"/>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33" fillId="0" borderId="33" xfId="1" applyFont="1" applyBorder="1" applyAlignment="1">
      <alignment horizontal="center"/>
    </xf>
    <xf numFmtId="0" fontId="33" fillId="0" borderId="28" xfId="1" applyFont="1" applyBorder="1" applyAlignment="1">
      <alignment horizontal="center"/>
    </xf>
    <xf numFmtId="0" fontId="33" fillId="0" borderId="0" xfId="1" applyFont="1" applyBorder="1" applyAlignment="1">
      <alignment horizontal="left"/>
    </xf>
    <xf numFmtId="0" fontId="35" fillId="0" borderId="57" xfId="1" applyFont="1" applyBorder="1" applyAlignment="1">
      <alignment horizontal="left" wrapText="1"/>
    </xf>
    <xf numFmtId="0" fontId="37" fillId="0" borderId="0" xfId="1" applyFont="1" applyAlignment="1">
      <alignment horizontal="center"/>
    </xf>
    <xf numFmtId="0" fontId="33" fillId="0" borderId="57" xfId="1" applyFont="1" applyBorder="1" applyAlignment="1">
      <alignment horizontal="left"/>
    </xf>
    <xf numFmtId="0" fontId="1" fillId="0" borderId="16" xfId="1" applyFont="1" applyBorder="1" applyAlignment="1">
      <alignment horizontal="center" vertical="top" wrapText="1"/>
    </xf>
    <xf numFmtId="0" fontId="11" fillId="0" borderId="16"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0" fontId="11" fillId="0" borderId="33" xfId="1" applyFont="1" applyBorder="1" applyAlignment="1">
      <alignment horizontal="center" vertical="top" wrapText="1"/>
    </xf>
    <xf numFmtId="0" fontId="11" fillId="0" borderId="28" xfId="1" applyFont="1" applyBorder="1" applyAlignment="1">
      <alignment horizontal="center" vertical="top" wrapText="1"/>
    </xf>
    <xf numFmtId="0" fontId="1" fillId="0" borderId="33" xfId="1" applyFont="1" applyBorder="1" applyAlignment="1">
      <alignment horizontal="center" vertical="top" wrapText="1"/>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4" fontId="33" fillId="0" borderId="16" xfId="1" applyNumberFormat="1" applyFont="1" applyBorder="1" applyAlignment="1">
      <alignment horizontal="center"/>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4" fontId="36" fillId="0" borderId="16" xfId="1" applyNumberFormat="1" applyFont="1" applyBorder="1" applyAlignment="1">
      <alignment horizontal="center"/>
    </xf>
    <xf numFmtId="0" fontId="33" fillId="0" borderId="1" xfId="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33" xfId="1" applyFont="1" applyBorder="1" applyAlignment="1">
      <alignment horizontal="center"/>
    </xf>
    <xf numFmtId="0" fontId="36" fillId="0" borderId="28" xfId="1" applyFont="1" applyBorder="1" applyAlignment="1">
      <alignment horizontal="center"/>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6" fillId="0" borderId="0" xfId="1" applyFont="1" applyAlignment="1">
      <alignment horizontal="center"/>
    </xf>
    <xf numFmtId="0" fontId="33" fillId="0" borderId="16" xfId="1" applyFont="1" applyBorder="1" applyAlignment="1">
      <alignment horizontal="center"/>
    </xf>
    <xf numFmtId="0" fontId="33" fillId="0" borderId="16" xfId="1" applyFont="1" applyBorder="1" applyAlignment="1">
      <alignment horizontal="center" wrapText="1"/>
    </xf>
    <xf numFmtId="0" fontId="33" fillId="2" borderId="16" xfId="1" applyFont="1" applyFill="1" applyBorder="1" applyAlignment="1">
      <alignment horizontal="center"/>
    </xf>
    <xf numFmtId="0" fontId="37" fillId="2" borderId="0" xfId="1" applyFont="1" applyFill="1" applyAlignment="1">
      <alignment horizontal="center"/>
    </xf>
    <xf numFmtId="0" fontId="33" fillId="2" borderId="33" xfId="1" applyFont="1" applyFill="1" applyBorder="1" applyAlignment="1">
      <alignment horizontal="center" vertical="top"/>
    </xf>
    <xf numFmtId="0" fontId="33" fillId="2" borderId="1" xfId="1" applyFont="1" applyFill="1" applyBorder="1" applyAlignment="1">
      <alignment horizontal="center" vertical="top"/>
    </xf>
    <xf numFmtId="0" fontId="33" fillId="2" borderId="28" xfId="1" applyFont="1" applyFill="1" applyBorder="1" applyAlignment="1">
      <alignment horizontal="center" vertical="top"/>
    </xf>
    <xf numFmtId="0" fontId="33" fillId="2" borderId="33" xfId="1" applyFont="1" applyFill="1" applyBorder="1" applyAlignment="1">
      <alignment horizontal="center" vertical="top" wrapText="1"/>
    </xf>
    <xf numFmtId="0" fontId="33" fillId="2" borderId="28" xfId="1" applyFont="1" applyFill="1" applyBorder="1" applyAlignment="1">
      <alignment horizontal="center" vertical="top" wrapText="1"/>
    </xf>
    <xf numFmtId="0" fontId="33" fillId="2" borderId="16" xfId="1" applyFont="1" applyFill="1" applyBorder="1" applyAlignment="1">
      <alignment horizontal="center" vertical="top" wrapText="1"/>
    </xf>
    <xf numFmtId="0" fontId="36" fillId="2" borderId="33" xfId="1" applyFont="1" applyFill="1" applyBorder="1" applyAlignment="1">
      <alignment horizontal="right"/>
    </xf>
    <xf numFmtId="0" fontId="36" fillId="2" borderId="1" xfId="1" applyFont="1" applyFill="1" applyBorder="1" applyAlignment="1">
      <alignment horizontal="right"/>
    </xf>
    <xf numFmtId="0" fontId="36" fillId="2" borderId="28" xfId="1" applyFont="1" applyFill="1" applyBorder="1" applyAlignment="1">
      <alignment horizontal="right"/>
    </xf>
    <xf numFmtId="0" fontId="36" fillId="2" borderId="16" xfId="1" applyFont="1" applyFill="1" applyBorder="1" applyAlignment="1">
      <alignment horizontal="center"/>
    </xf>
    <xf numFmtId="4" fontId="36" fillId="2" borderId="16" xfId="1" applyNumberFormat="1" applyFont="1" applyFill="1" applyBorder="1" applyAlignment="1">
      <alignment horizontal="center"/>
    </xf>
    <xf numFmtId="0" fontId="34" fillId="2" borderId="1" xfId="1" applyFill="1" applyBorder="1" applyAlignment="1">
      <alignment horizontal="left"/>
    </xf>
    <xf numFmtId="0" fontId="34" fillId="2" borderId="28" xfId="1" applyFill="1" applyBorder="1" applyAlignment="1">
      <alignment horizontal="left"/>
    </xf>
    <xf numFmtId="0" fontId="33" fillId="2" borderId="33" xfId="1" applyFont="1" applyFill="1" applyBorder="1" applyAlignment="1">
      <alignment horizontal="center"/>
    </xf>
    <xf numFmtId="0" fontId="34" fillId="2" borderId="28" xfId="1" applyFill="1" applyBorder="1" applyAlignment="1">
      <alignment horizontal="center"/>
    </xf>
    <xf numFmtId="0" fontId="34" fillId="2" borderId="16" xfId="1" applyFill="1" applyBorder="1" applyAlignment="1">
      <alignment horizontal="center"/>
    </xf>
    <xf numFmtId="0" fontId="33" fillId="2" borderId="13" xfId="1" applyFont="1" applyFill="1" applyBorder="1" applyAlignment="1">
      <alignment horizontal="center"/>
    </xf>
    <xf numFmtId="0" fontId="33" fillId="2" borderId="28" xfId="1" applyFont="1" applyFill="1" applyBorder="1" applyAlignment="1">
      <alignment horizontal="center"/>
    </xf>
    <xf numFmtId="0" fontId="36" fillId="2" borderId="16" xfId="1" applyFont="1" applyFill="1" applyBorder="1" applyAlignment="1">
      <alignment horizontal="right"/>
    </xf>
    <xf numFmtId="0" fontId="33" fillId="2" borderId="16" xfId="1" applyFont="1" applyFill="1" applyBorder="1" applyAlignment="1">
      <alignment horizontal="left" wrapText="1"/>
    </xf>
    <xf numFmtId="0" fontId="36" fillId="0" borderId="16" xfId="1" applyFont="1" applyBorder="1" applyAlignment="1">
      <alignment horizontal="center"/>
    </xf>
    <xf numFmtId="0" fontId="36" fillId="0" borderId="1" xfId="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4" fontId="39" fillId="0" borderId="16" xfId="1" applyNumberFormat="1" applyFont="1" applyBorder="1" applyAlignment="1">
      <alignment horizontal="center"/>
    </xf>
    <xf numFmtId="3" fontId="33" fillId="0" borderId="16" xfId="1" applyNumberFormat="1" applyFont="1" applyBorder="1" applyAlignment="1">
      <alignment horizontal="center"/>
    </xf>
    <xf numFmtId="0" fontId="33" fillId="0" borderId="16" xfId="1" applyFont="1" applyBorder="1" applyAlignment="1">
      <alignment horizontal="left"/>
    </xf>
    <xf numFmtId="0" fontId="35" fillId="0" borderId="0" xfId="1" applyFont="1" applyAlignment="1">
      <alignment horizontal="center"/>
    </xf>
    <xf numFmtId="0" fontId="35" fillId="0" borderId="0" xfId="1" applyFont="1" applyAlignment="1">
      <alignment horizontal="center" wrapText="1"/>
    </xf>
    <xf numFmtId="0" fontId="33" fillId="0" borderId="16" xfId="1" applyFont="1" applyBorder="1" applyAlignment="1">
      <alignment horizontal="center" vertical="top"/>
    </xf>
    <xf numFmtId="0" fontId="33" fillId="0" borderId="16" xfId="1" applyFont="1" applyBorder="1" applyAlignment="1">
      <alignment horizontal="center" vertical="top" wrapText="1"/>
    </xf>
    <xf numFmtId="3" fontId="33" fillId="2" borderId="16" xfId="1" applyNumberFormat="1" applyFont="1" applyFill="1" applyBorder="1" applyAlignment="1">
      <alignment horizontal="center"/>
    </xf>
    <xf numFmtId="4" fontId="39" fillId="2" borderId="16" xfId="1" applyNumberFormat="1" applyFont="1" applyFill="1" applyBorder="1" applyAlignment="1">
      <alignment horizontal="center"/>
    </xf>
    <xf numFmtId="168" fontId="33" fillId="2" borderId="16" xfId="1" applyNumberFormat="1" applyFont="1" applyFill="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28" xfId="1" applyFont="1" applyBorder="1" applyAlignment="1">
      <alignment horizontal="center" vertical="top" wrapText="1"/>
    </xf>
    <xf numFmtId="0" fontId="33" fillId="0" borderId="1" xfId="1" applyFont="1" applyBorder="1" applyAlignment="1">
      <alignment horizontal="center" vertical="top" wrapText="1"/>
    </xf>
    <xf numFmtId="4" fontId="36" fillId="0" borderId="16" xfId="1" applyNumberFormat="1" applyFont="1" applyFill="1" applyBorder="1" applyAlignment="1">
      <alignment horizontal="center"/>
    </xf>
    <xf numFmtId="0" fontId="34" fillId="0" borderId="1" xfId="1" applyBorder="1" applyAlignment="1">
      <alignment horizontal="left"/>
    </xf>
    <xf numFmtId="0" fontId="34" fillId="0" borderId="28" xfId="1" applyBorder="1" applyAlignment="1">
      <alignment horizontal="left"/>
    </xf>
    <xf numFmtId="0" fontId="34" fillId="0" borderId="28" xfId="1" applyBorder="1" applyAlignment="1">
      <alignment horizontal="center"/>
    </xf>
    <xf numFmtId="0" fontId="34" fillId="0" borderId="1" xfId="1" applyBorder="1" applyAlignment="1">
      <alignment horizontal="center"/>
    </xf>
    <xf numFmtId="4" fontId="33" fillId="0" borderId="1" xfId="1" applyNumberFormat="1" applyFont="1" applyBorder="1" applyAlignment="1">
      <alignment horizontal="center"/>
    </xf>
    <xf numFmtId="0" fontId="36" fillId="0" borderId="16" xfId="1" applyFont="1" applyBorder="1" applyAlignment="1">
      <alignment horizontal="right"/>
    </xf>
    <xf numFmtId="0" fontId="33" fillId="2" borderId="33" xfId="1" applyFont="1" applyFill="1" applyBorder="1" applyAlignment="1">
      <alignment horizontal="left" wrapText="1"/>
    </xf>
    <xf numFmtId="0" fontId="33" fillId="2" borderId="1" xfId="1" applyFont="1" applyFill="1" applyBorder="1" applyAlignment="1">
      <alignment horizontal="left" wrapText="1"/>
    </xf>
    <xf numFmtId="0" fontId="33" fillId="2" borderId="28" xfId="1" applyFont="1" applyFill="1" applyBorder="1" applyAlignment="1">
      <alignment horizontal="left" wrapText="1"/>
    </xf>
    <xf numFmtId="4" fontId="36" fillId="0" borderId="1" xfId="1" applyNumberFormat="1" applyFont="1" applyFill="1" applyBorder="1" applyAlignment="1">
      <alignment horizontal="center"/>
    </xf>
    <xf numFmtId="4" fontId="36" fillId="0" borderId="16" xfId="1" applyNumberFormat="1" applyFont="1" applyBorder="1" applyAlignment="1">
      <alignment horizontal="center" vertical="top" wrapText="1"/>
    </xf>
    <xf numFmtId="4" fontId="36" fillId="0" borderId="16" xfId="1" applyNumberFormat="1" applyFont="1" applyFill="1" applyBorder="1" applyAlignment="1">
      <alignment horizontal="center" vertical="top" wrapText="1"/>
    </xf>
    <xf numFmtId="4" fontId="33" fillId="0" borderId="33" xfId="1" applyNumberFormat="1" applyFont="1" applyBorder="1" applyAlignment="1">
      <alignment horizontal="center" wrapText="1"/>
    </xf>
    <xf numFmtId="4" fontId="33" fillId="0" borderId="1" xfId="1" applyNumberFormat="1" applyFont="1" applyBorder="1" applyAlignment="1">
      <alignment horizontal="center" wrapText="1"/>
    </xf>
    <xf numFmtId="4" fontId="33" fillId="0" borderId="16" xfId="1" applyNumberFormat="1" applyFont="1" applyBorder="1" applyAlignment="1">
      <alignment horizontal="center" vertical="top" wrapText="1"/>
    </xf>
    <xf numFmtId="4" fontId="33" fillId="2" borderId="33" xfId="1" applyNumberFormat="1" applyFont="1" applyFill="1" applyBorder="1" applyAlignment="1">
      <alignment horizontal="center" wrapText="1"/>
    </xf>
    <xf numFmtId="4" fontId="33" fillId="2" borderId="1" xfId="1" applyNumberFormat="1" applyFont="1" applyFill="1" applyBorder="1" applyAlignment="1">
      <alignment horizontal="center" wrapText="1"/>
    </xf>
    <xf numFmtId="0" fontId="33" fillId="0" borderId="16" xfId="1" applyFont="1" applyFill="1" applyBorder="1" applyAlignment="1">
      <alignment horizontal="center"/>
    </xf>
    <xf numFmtId="0" fontId="33" fillId="0" borderId="16" xfId="1" applyFont="1" applyFill="1" applyBorder="1" applyAlignment="1">
      <alignment horizontal="center" wrapText="1"/>
    </xf>
    <xf numFmtId="0" fontId="33" fillId="0" borderId="33" xfId="1" applyFont="1" applyFill="1" applyBorder="1" applyAlignment="1">
      <alignment horizontal="center" wrapText="1"/>
    </xf>
    <xf numFmtId="0" fontId="33" fillId="0" borderId="28" xfId="1" applyFont="1" applyFill="1" applyBorder="1" applyAlignment="1">
      <alignment horizontal="center" wrapText="1"/>
    </xf>
    <xf numFmtId="4" fontId="33" fillId="0" borderId="31" xfId="1" applyNumberFormat="1" applyFont="1" applyFill="1" applyBorder="1" applyAlignment="1">
      <alignment horizontal="center"/>
    </xf>
    <xf numFmtId="0" fontId="36" fillId="0" borderId="16" xfId="1" applyFont="1" applyFill="1" applyBorder="1" applyAlignment="1">
      <alignment horizontal="center"/>
    </xf>
    <xf numFmtId="0" fontId="39" fillId="0" borderId="33" xfId="1" applyFont="1" applyBorder="1" applyAlignment="1">
      <alignment horizontal="left" vertical="top"/>
    </xf>
    <xf numFmtId="0" fontId="39" fillId="0" borderId="1" xfId="1" applyFont="1" applyBorder="1" applyAlignment="1">
      <alignment horizontal="left" vertical="top"/>
    </xf>
    <xf numFmtId="0" fontId="39" fillId="0" borderId="28" xfId="1" applyFont="1" applyBorder="1" applyAlignment="1">
      <alignment horizontal="left" vertical="top"/>
    </xf>
    <xf numFmtId="4" fontId="39" fillId="0" borderId="16" xfId="1" applyNumberFormat="1" applyFont="1" applyBorder="1" applyAlignment="1">
      <alignment horizontal="center" vertical="top" wrapText="1"/>
    </xf>
    <xf numFmtId="4" fontId="39" fillId="0" borderId="33" xfId="1" applyNumberFormat="1" applyFont="1" applyBorder="1" applyAlignment="1">
      <alignment horizontal="center" vertical="top" wrapText="1"/>
    </xf>
    <xf numFmtId="4" fontId="39" fillId="0" borderId="28" xfId="1" applyNumberFormat="1" applyFont="1" applyBorder="1" applyAlignment="1">
      <alignment horizontal="center" vertical="top" wrapText="1"/>
    </xf>
    <xf numFmtId="0" fontId="33" fillId="0" borderId="33" xfId="1" applyFont="1" applyBorder="1" applyAlignment="1">
      <alignment horizontal="left" vertical="top"/>
    </xf>
    <xf numFmtId="0" fontId="33" fillId="0" borderId="1" xfId="1" applyFont="1" applyBorder="1" applyAlignment="1">
      <alignment horizontal="left" vertical="top"/>
    </xf>
    <xf numFmtId="0" fontId="33" fillId="0" borderId="28" xfId="1" applyFont="1" applyBorder="1" applyAlignment="1">
      <alignment horizontal="left" vertical="top"/>
    </xf>
    <xf numFmtId="4" fontId="33" fillId="2" borderId="1" xfId="1" applyNumberFormat="1" applyFont="1" applyFill="1" applyBorder="1" applyAlignment="1">
      <alignment horizontal="center"/>
    </xf>
    <xf numFmtId="0" fontId="33" fillId="2" borderId="1" xfId="1" applyFont="1" applyFill="1" applyBorder="1" applyAlignment="1">
      <alignment horizontal="center"/>
    </xf>
    <xf numFmtId="0" fontId="39" fillId="2" borderId="33" xfId="1" applyFont="1" applyFill="1" applyBorder="1" applyAlignment="1">
      <alignment horizontal="left" wrapText="1"/>
    </xf>
    <xf numFmtId="0" fontId="39" fillId="2" borderId="1" xfId="1" applyFont="1" applyFill="1" applyBorder="1" applyAlignment="1">
      <alignment horizontal="left" wrapText="1"/>
    </xf>
    <xf numFmtId="0" fontId="39" fillId="2" borderId="28" xfId="1" applyFont="1" applyFill="1" applyBorder="1" applyAlignment="1">
      <alignment horizontal="left" wrapText="1"/>
    </xf>
    <xf numFmtId="4" fontId="39" fillId="2" borderId="1" xfId="1" applyNumberFormat="1" applyFont="1" applyFill="1" applyBorder="1" applyAlignment="1">
      <alignment horizontal="center"/>
    </xf>
    <xf numFmtId="4" fontId="39" fillId="2" borderId="28" xfId="1" applyNumberFormat="1" applyFont="1" applyFill="1" applyBorder="1" applyAlignment="1">
      <alignment horizontal="center"/>
    </xf>
    <xf numFmtId="0" fontId="33" fillId="2" borderId="33" xfId="1" applyFont="1" applyFill="1" applyBorder="1" applyAlignment="1">
      <alignment horizontal="left" vertical="top"/>
    </xf>
    <xf numFmtId="0" fontId="33" fillId="2" borderId="1" xfId="1" applyFont="1" applyFill="1" applyBorder="1" applyAlignment="1">
      <alignment horizontal="left" vertical="top"/>
    </xf>
    <xf numFmtId="0" fontId="33" fillId="2" borderId="28" xfId="1" applyFont="1" applyFill="1" applyBorder="1" applyAlignment="1">
      <alignment horizontal="left" vertical="top"/>
    </xf>
    <xf numFmtId="4" fontId="36" fillId="2" borderId="33" xfId="1" applyNumberFormat="1" applyFont="1" applyFill="1" applyBorder="1" applyAlignment="1">
      <alignment horizontal="center"/>
    </xf>
    <xf numFmtId="4" fontId="36" fillId="2" borderId="28" xfId="1" applyNumberFormat="1" applyFont="1" applyFill="1" applyBorder="1" applyAlignment="1">
      <alignment horizontal="center"/>
    </xf>
    <xf numFmtId="0" fontId="39" fillId="0" borderId="57" xfId="1" applyFont="1" applyBorder="1" applyAlignment="1">
      <alignment horizontal="left" wrapText="1"/>
    </xf>
    <xf numFmtId="4" fontId="36" fillId="2" borderId="1" xfId="1" applyNumberFormat="1" applyFont="1" applyFill="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CD132"/>
  <sheetViews>
    <sheetView showGridLines="0" tabSelected="1" view="pageBreakPreview" topLeftCell="A42" zoomScaleNormal="100" zoomScaleSheetLayoutView="100" workbookViewId="0">
      <selection activeCell="CA62" sqref="CA62"/>
    </sheetView>
  </sheetViews>
  <sheetFormatPr defaultColWidth="2" defaultRowHeight="15.75"/>
  <cols>
    <col min="1" max="30" width="2" style="8"/>
    <col min="31" max="31" width="6.6640625" style="8" customWidth="1"/>
    <col min="32" max="42" width="2" style="8"/>
    <col min="43" max="43" width="3.1640625" style="8" customWidth="1"/>
    <col min="44" max="44" width="3.33203125" style="8" customWidth="1"/>
    <col min="45" max="78" width="2" style="8"/>
    <col min="79" max="79" width="32.6640625" style="157" customWidth="1"/>
    <col min="80" max="80" width="18.6640625" style="159" customWidth="1"/>
    <col min="81" max="81" width="13.5" style="159" customWidth="1"/>
    <col min="82" max="82" width="15.33203125" style="159" customWidth="1"/>
    <col min="83" max="16384" width="2" style="8"/>
  </cols>
  <sheetData>
    <row r="1" spans="1:82" s="156" customFormat="1" ht="72.75" customHeight="1">
      <c r="A1" s="437" t="s">
        <v>284</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CA1" s="157"/>
      <c r="CB1" s="158"/>
      <c r="CC1" s="158"/>
      <c r="CD1" s="158"/>
    </row>
    <row r="2" spans="1:82" ht="8.25" hidden="1" customHeight="1"/>
    <row r="3" spans="1:82" ht="13.5" hidden="1" customHeight="1">
      <c r="A3" s="438" t="s">
        <v>51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row>
    <row r="4" spans="1:82" ht="13.5" hidden="1" customHeight="1"/>
    <row r="5" spans="1:82" ht="13.5" customHeight="1">
      <c r="BC5" s="441" t="s">
        <v>52</v>
      </c>
      <c r="BD5" s="441"/>
      <c r="BE5" s="441"/>
      <c r="BF5" s="441"/>
      <c r="BG5" s="441"/>
      <c r="BH5" s="441"/>
      <c r="BI5" s="441"/>
      <c r="BJ5" s="441"/>
      <c r="BK5" s="441"/>
      <c r="BL5" s="441"/>
      <c r="BM5" s="441"/>
      <c r="BN5" s="441"/>
      <c r="BO5" s="441"/>
      <c r="BP5" s="441"/>
      <c r="BQ5" s="441"/>
      <c r="BR5" s="441"/>
      <c r="BS5" s="441"/>
      <c r="BT5" s="441"/>
      <c r="BU5" s="441"/>
      <c r="BV5" s="441"/>
      <c r="BW5" s="441"/>
      <c r="BX5" s="441"/>
    </row>
    <row r="6" spans="1:82" ht="13.5" customHeight="1">
      <c r="BC6" s="442" t="s">
        <v>433</v>
      </c>
      <c r="BD6" s="442"/>
      <c r="BE6" s="442"/>
      <c r="BF6" s="442"/>
      <c r="BG6" s="442"/>
      <c r="BH6" s="442"/>
      <c r="BI6" s="442"/>
      <c r="BJ6" s="442"/>
      <c r="BK6" s="442"/>
      <c r="BL6" s="442"/>
      <c r="BM6" s="442"/>
      <c r="BN6" s="442"/>
      <c r="BO6" s="442"/>
      <c r="BP6" s="442"/>
      <c r="BQ6" s="442"/>
      <c r="BR6" s="442"/>
      <c r="BS6" s="442"/>
      <c r="BT6" s="442"/>
      <c r="BU6" s="442"/>
      <c r="BV6" s="442"/>
      <c r="BW6" s="442"/>
      <c r="BX6" s="442"/>
    </row>
    <row r="7" spans="1:82" ht="13.5" customHeight="1">
      <c r="BC7" s="439" t="s">
        <v>53</v>
      </c>
      <c r="BD7" s="440"/>
      <c r="BE7" s="440"/>
      <c r="BF7" s="440"/>
      <c r="BG7" s="440"/>
      <c r="BH7" s="440"/>
      <c r="BI7" s="440"/>
      <c r="BJ7" s="440"/>
      <c r="BK7" s="440"/>
      <c r="BL7" s="440"/>
      <c r="BM7" s="440"/>
      <c r="BN7" s="440"/>
      <c r="BO7" s="440"/>
      <c r="BP7" s="440"/>
      <c r="BQ7" s="440"/>
      <c r="BR7" s="440"/>
      <c r="BS7" s="440"/>
      <c r="BT7" s="440"/>
      <c r="BU7" s="440"/>
      <c r="BV7" s="440"/>
      <c r="BW7" s="440"/>
      <c r="BX7" s="440"/>
    </row>
    <row r="8" spans="1:82" ht="50.25" customHeight="1">
      <c r="BC8" s="412" t="s">
        <v>428</v>
      </c>
      <c r="BD8" s="412"/>
      <c r="BE8" s="412"/>
      <c r="BF8" s="412"/>
      <c r="BG8" s="412"/>
      <c r="BH8" s="412"/>
      <c r="BI8" s="412"/>
      <c r="BJ8" s="412"/>
      <c r="BK8" s="412"/>
      <c r="BL8" s="412"/>
      <c r="BM8" s="412"/>
      <c r="BN8" s="412"/>
      <c r="BO8" s="412"/>
      <c r="BP8" s="412"/>
      <c r="BQ8" s="412"/>
      <c r="BR8" s="412"/>
      <c r="BS8" s="412"/>
      <c r="BT8" s="412"/>
      <c r="BU8" s="412"/>
      <c r="BV8" s="412"/>
      <c r="BW8" s="412"/>
      <c r="BX8" s="412"/>
    </row>
    <row r="9" spans="1:82" ht="13.5" customHeight="1">
      <c r="BC9" s="425" t="s">
        <v>54</v>
      </c>
      <c r="BD9" s="425"/>
      <c r="BE9" s="425"/>
      <c r="BF9" s="425"/>
      <c r="BG9" s="425"/>
      <c r="BH9" s="425"/>
      <c r="BI9" s="425"/>
      <c r="BJ9" s="425"/>
      <c r="BK9" s="425"/>
      <c r="BL9" s="425"/>
      <c r="BM9" s="425"/>
      <c r="BN9" s="425"/>
      <c r="BO9" s="425"/>
      <c r="BP9" s="425"/>
      <c r="BQ9" s="425"/>
      <c r="BR9" s="425"/>
      <c r="BS9" s="425"/>
      <c r="BT9" s="425"/>
      <c r="BU9" s="425"/>
      <c r="BV9" s="425"/>
      <c r="BW9" s="425"/>
      <c r="BX9" s="425"/>
    </row>
    <row r="10" spans="1:82" ht="13.5" customHeight="1">
      <c r="BD10" s="428"/>
      <c r="BE10" s="428"/>
      <c r="BF10" s="428"/>
      <c r="BG10" s="428"/>
      <c r="BH10" s="428"/>
      <c r="BI10" s="428"/>
      <c r="BJ10" s="428"/>
      <c r="BK10" s="428"/>
      <c r="BL10" s="160"/>
      <c r="BM10" s="410" t="s">
        <v>429</v>
      </c>
      <c r="BN10" s="428"/>
      <c r="BO10" s="428"/>
      <c r="BP10" s="428"/>
      <c r="BQ10" s="428"/>
      <c r="BR10" s="428"/>
      <c r="BS10" s="428"/>
      <c r="BT10" s="428"/>
      <c r="BU10" s="428"/>
      <c r="BV10" s="428"/>
      <c r="BW10" s="428"/>
    </row>
    <row r="11" spans="1:82" ht="13.5" customHeight="1">
      <c r="BD11" s="425" t="s">
        <v>55</v>
      </c>
      <c r="BE11" s="425"/>
      <c r="BF11" s="425"/>
      <c r="BG11" s="425"/>
      <c r="BH11" s="425"/>
      <c r="BI11" s="425"/>
      <c r="BJ11" s="425"/>
      <c r="BK11" s="425"/>
      <c r="BL11" s="161"/>
      <c r="BM11" s="425" t="s">
        <v>56</v>
      </c>
      <c r="BN11" s="425"/>
      <c r="BO11" s="425"/>
      <c r="BP11" s="425"/>
      <c r="BQ11" s="425"/>
      <c r="BR11" s="425"/>
      <c r="BS11" s="425"/>
      <c r="BT11" s="425"/>
      <c r="BU11" s="425"/>
      <c r="BV11" s="425"/>
      <c r="BW11" s="425"/>
    </row>
    <row r="12" spans="1:82" ht="11.25" customHeight="1">
      <c r="BC12" s="8" t="s">
        <v>57</v>
      </c>
      <c r="BD12" s="427" t="s">
        <v>541</v>
      </c>
      <c r="BE12" s="428"/>
      <c r="BF12" s="8" t="s">
        <v>57</v>
      </c>
      <c r="BG12" s="427" t="s">
        <v>557</v>
      </c>
      <c r="BH12" s="428"/>
      <c r="BI12" s="428"/>
      <c r="BJ12" s="428"/>
      <c r="BK12" s="428"/>
      <c r="BL12" s="428"/>
      <c r="BM12" s="428"/>
      <c r="BN12" s="428"/>
      <c r="BO12" s="426">
        <v>20</v>
      </c>
      <c r="BP12" s="426"/>
      <c r="BQ12" s="427" t="s">
        <v>291</v>
      </c>
      <c r="BR12" s="428"/>
      <c r="BS12" s="8" t="s">
        <v>58</v>
      </c>
    </row>
    <row r="13" spans="1:82">
      <c r="AI13" s="162"/>
    </row>
    <row r="14" spans="1:82" ht="14.25" customHeight="1">
      <c r="A14" s="435" t="s">
        <v>0</v>
      </c>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250" t="s">
        <v>289</v>
      </c>
      <c r="AZ14" s="163"/>
      <c r="BA14" s="164" t="s">
        <v>58</v>
      </c>
      <c r="BF14" s="164"/>
      <c r="BG14" s="164"/>
      <c r="BH14" s="164"/>
      <c r="BI14" s="164"/>
      <c r="BJ14" s="164"/>
      <c r="BK14" s="164"/>
      <c r="BL14" s="164"/>
      <c r="BM14" s="164"/>
      <c r="BN14" s="164"/>
      <c r="BO14" s="164"/>
      <c r="BP14" s="164"/>
      <c r="BQ14" s="430" t="s">
        <v>4</v>
      </c>
      <c r="BR14" s="430"/>
      <c r="BS14" s="430"/>
      <c r="BT14" s="430"/>
      <c r="BU14" s="430"/>
      <c r="BV14" s="430"/>
      <c r="BW14" s="430"/>
      <c r="BX14" s="430"/>
    </row>
    <row r="15" spans="1:82" ht="15.75" customHeight="1" thickBot="1">
      <c r="X15" s="436" t="s">
        <v>1</v>
      </c>
      <c r="Y15" s="436"/>
      <c r="Z15" s="436"/>
      <c r="AA15" s="436"/>
      <c r="AB15" s="436" t="s">
        <v>289</v>
      </c>
      <c r="AC15" s="436"/>
      <c r="AD15" s="165" t="s">
        <v>432</v>
      </c>
      <c r="AF15" s="166"/>
      <c r="AG15" s="166"/>
      <c r="AH15" s="166"/>
      <c r="AI15" s="166"/>
      <c r="AJ15" s="166"/>
      <c r="AK15" s="166"/>
      <c r="AL15" s="166"/>
      <c r="AM15" s="166"/>
      <c r="AN15" s="166"/>
      <c r="AO15" s="166"/>
      <c r="AQ15" s="250" t="s">
        <v>568</v>
      </c>
      <c r="AR15" s="163"/>
      <c r="AS15" s="165" t="s">
        <v>2</v>
      </c>
      <c r="AU15" s="167"/>
      <c r="AV15" s="250" t="s">
        <v>569</v>
      </c>
      <c r="AW15" s="163"/>
      <c r="AX15" s="429" t="s">
        <v>3</v>
      </c>
      <c r="AY15" s="429"/>
      <c r="AZ15" s="429"/>
      <c r="BA15" s="429"/>
      <c r="BB15" s="429"/>
      <c r="BQ15" s="431"/>
      <c r="BR15" s="431"/>
      <c r="BS15" s="431"/>
      <c r="BT15" s="431"/>
      <c r="BU15" s="431"/>
      <c r="BV15" s="431"/>
      <c r="BW15" s="431"/>
      <c r="BX15" s="431"/>
    </row>
    <row r="16" spans="1:82" ht="16.5">
      <c r="AE16" s="8" t="s">
        <v>15</v>
      </c>
      <c r="AG16" s="427" t="s">
        <v>541</v>
      </c>
      <c r="AH16" s="428"/>
      <c r="AI16" s="8" t="s">
        <v>57</v>
      </c>
      <c r="AJ16" s="427" t="s">
        <v>557</v>
      </c>
      <c r="AK16" s="428"/>
      <c r="AL16" s="428"/>
      <c r="AM16" s="428"/>
      <c r="AN16" s="428"/>
      <c r="AO16" s="428"/>
      <c r="AP16" s="428"/>
      <c r="AQ16" s="428"/>
      <c r="AR16" s="426">
        <v>20</v>
      </c>
      <c r="AS16" s="426"/>
      <c r="AT16" s="428" t="s">
        <v>291</v>
      </c>
      <c r="AU16" s="428"/>
      <c r="AV16" s="426" t="s">
        <v>16</v>
      </c>
      <c r="AW16" s="426"/>
      <c r="BF16" s="416" t="s">
        <v>5</v>
      </c>
      <c r="BG16" s="416"/>
      <c r="BH16" s="416"/>
      <c r="BI16" s="416"/>
      <c r="BJ16" s="416"/>
      <c r="BK16" s="416"/>
      <c r="BL16" s="416"/>
      <c r="BM16" s="416"/>
      <c r="BN16" s="416"/>
      <c r="BO16" s="416"/>
      <c r="BP16" s="417"/>
      <c r="BQ16" s="432" t="s">
        <v>560</v>
      </c>
      <c r="BR16" s="433"/>
      <c r="BS16" s="433"/>
      <c r="BT16" s="433"/>
      <c r="BU16" s="433"/>
      <c r="BV16" s="433"/>
      <c r="BW16" s="433"/>
      <c r="BX16" s="434"/>
    </row>
    <row r="17" spans="1:82">
      <c r="A17" s="5" t="s">
        <v>13</v>
      </c>
      <c r="BF17" s="416" t="s">
        <v>6</v>
      </c>
      <c r="BG17" s="416"/>
      <c r="BH17" s="416"/>
      <c r="BI17" s="416"/>
      <c r="BJ17" s="416"/>
      <c r="BK17" s="416"/>
      <c r="BL17" s="416"/>
      <c r="BM17" s="416"/>
      <c r="BN17" s="416"/>
      <c r="BO17" s="416"/>
      <c r="BP17" s="417"/>
      <c r="BQ17" s="419" t="s">
        <v>426</v>
      </c>
      <c r="BR17" s="420"/>
      <c r="BS17" s="420"/>
      <c r="BT17" s="420"/>
      <c r="BU17" s="420"/>
      <c r="BV17" s="420"/>
      <c r="BW17" s="420"/>
      <c r="BX17" s="421"/>
    </row>
    <row r="18" spans="1:82">
      <c r="A18" s="5" t="s">
        <v>12</v>
      </c>
      <c r="N18" s="410" t="s">
        <v>290</v>
      </c>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23" t="s">
        <v>7</v>
      </c>
      <c r="BG18" s="423"/>
      <c r="BH18" s="423"/>
      <c r="BI18" s="423"/>
      <c r="BJ18" s="423"/>
      <c r="BK18" s="423"/>
      <c r="BL18" s="423"/>
      <c r="BM18" s="423"/>
      <c r="BN18" s="423"/>
      <c r="BO18" s="423"/>
      <c r="BP18" s="418"/>
      <c r="BQ18" s="419" t="s">
        <v>427</v>
      </c>
      <c r="BR18" s="420"/>
      <c r="BS18" s="420"/>
      <c r="BT18" s="420"/>
      <c r="BU18" s="420"/>
      <c r="BV18" s="420"/>
      <c r="BW18" s="420"/>
      <c r="BX18" s="421"/>
    </row>
    <row r="19" spans="1:82">
      <c r="BF19" s="424" t="s">
        <v>6</v>
      </c>
      <c r="BG19" s="424"/>
      <c r="BH19" s="424"/>
      <c r="BI19" s="424"/>
      <c r="BJ19" s="424"/>
      <c r="BK19" s="424"/>
      <c r="BL19" s="424"/>
      <c r="BM19" s="424"/>
      <c r="BN19" s="424"/>
      <c r="BO19" s="424"/>
      <c r="BP19" s="418"/>
      <c r="BQ19" s="419" t="s">
        <v>430</v>
      </c>
      <c r="BR19" s="420"/>
      <c r="BS19" s="420"/>
      <c r="BT19" s="420"/>
      <c r="BU19" s="420"/>
      <c r="BV19" s="420"/>
      <c r="BW19" s="420"/>
      <c r="BX19" s="421"/>
    </row>
    <row r="20" spans="1:82">
      <c r="BF20" s="418" t="s">
        <v>8</v>
      </c>
      <c r="BG20" s="418"/>
      <c r="BH20" s="418"/>
      <c r="BI20" s="418"/>
      <c r="BJ20" s="418"/>
      <c r="BK20" s="418"/>
      <c r="BL20" s="418"/>
      <c r="BM20" s="418"/>
      <c r="BN20" s="418"/>
      <c r="BO20" s="418"/>
      <c r="BP20" s="418"/>
      <c r="BQ20" s="422" t="s">
        <v>431</v>
      </c>
      <c r="BR20" s="420"/>
      <c r="BS20" s="420"/>
      <c r="BT20" s="420"/>
      <c r="BU20" s="420"/>
      <c r="BV20" s="420"/>
      <c r="BW20" s="420"/>
      <c r="BX20" s="421"/>
    </row>
    <row r="21" spans="1:82" ht="30" customHeight="1">
      <c r="A21" s="5" t="s">
        <v>11</v>
      </c>
      <c r="H21" s="411" t="s">
        <v>428</v>
      </c>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8" t="s">
        <v>9</v>
      </c>
      <c r="BG21" s="418"/>
      <c r="BH21" s="418"/>
      <c r="BI21" s="418"/>
      <c r="BJ21" s="418"/>
      <c r="BK21" s="418"/>
      <c r="BL21" s="418"/>
      <c r="BM21" s="418"/>
      <c r="BN21" s="418"/>
      <c r="BO21" s="418"/>
      <c r="BP21" s="418"/>
      <c r="BQ21" s="422" t="s">
        <v>407</v>
      </c>
      <c r="BR21" s="420"/>
      <c r="BS21" s="420"/>
      <c r="BT21" s="420"/>
      <c r="BU21" s="420"/>
      <c r="BV21" s="420"/>
      <c r="BW21" s="420"/>
      <c r="BX21" s="421"/>
    </row>
    <row r="22" spans="1:82" ht="16.5" thickBot="1">
      <c r="A22" s="5" t="s">
        <v>14</v>
      </c>
      <c r="BF22" s="418" t="s">
        <v>10</v>
      </c>
      <c r="BG22" s="418"/>
      <c r="BH22" s="418"/>
      <c r="BI22" s="418"/>
      <c r="BJ22" s="418"/>
      <c r="BK22" s="418"/>
      <c r="BL22" s="418"/>
      <c r="BM22" s="418"/>
      <c r="BN22" s="418"/>
      <c r="BO22" s="418"/>
      <c r="BP22" s="418"/>
      <c r="BQ22" s="413">
        <v>383</v>
      </c>
      <c r="BR22" s="414"/>
      <c r="BS22" s="414"/>
      <c r="BT22" s="414"/>
      <c r="BU22" s="414"/>
      <c r="BV22" s="414"/>
      <c r="BW22" s="414"/>
      <c r="BX22" s="415"/>
    </row>
    <row r="23" spans="1:82">
      <c r="A23" s="402" t="s">
        <v>17</v>
      </c>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CB23" s="159">
        <v>2023</v>
      </c>
      <c r="CC23" s="159">
        <v>2024</v>
      </c>
      <c r="CD23" s="159">
        <v>2025</v>
      </c>
    </row>
    <row r="24" spans="1:82" s="1" customFormat="1" ht="17.25" customHeight="1">
      <c r="A24" s="397" t="s">
        <v>18</v>
      </c>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8"/>
      <c r="AF24" s="390" t="s">
        <v>19</v>
      </c>
      <c r="AG24" s="390"/>
      <c r="AH24" s="390"/>
      <c r="AI24" s="390"/>
      <c r="AJ24" s="390" t="s">
        <v>200</v>
      </c>
      <c r="AK24" s="390"/>
      <c r="AL24" s="390"/>
      <c r="AM24" s="390"/>
      <c r="AN24" s="390"/>
      <c r="AO24" s="390"/>
      <c r="AP24" s="390"/>
      <c r="AQ24" s="390"/>
      <c r="AR24" s="390" t="s">
        <v>201</v>
      </c>
      <c r="AS24" s="390"/>
      <c r="AT24" s="390"/>
      <c r="AU24" s="390"/>
      <c r="AV24" s="390"/>
      <c r="AW24" s="395" t="s">
        <v>20</v>
      </c>
      <c r="AX24" s="396"/>
      <c r="AY24" s="396"/>
      <c r="AZ24" s="396"/>
      <c r="BA24" s="396"/>
      <c r="BB24" s="396"/>
      <c r="BC24" s="396"/>
      <c r="BD24" s="396"/>
      <c r="BE24" s="396"/>
      <c r="BF24" s="396"/>
      <c r="BG24" s="396"/>
      <c r="BH24" s="396"/>
      <c r="BI24" s="396"/>
      <c r="BJ24" s="396"/>
      <c r="BK24" s="396"/>
      <c r="BL24" s="396"/>
      <c r="BM24" s="396"/>
      <c r="BN24" s="396"/>
      <c r="BO24" s="396"/>
      <c r="BP24" s="396"/>
      <c r="BQ24" s="396"/>
      <c r="BR24" s="396"/>
      <c r="BS24" s="396"/>
      <c r="BT24" s="396"/>
      <c r="BU24" s="396"/>
      <c r="BV24" s="396"/>
      <c r="BW24" s="396"/>
      <c r="BX24" s="396"/>
      <c r="CA24" s="157"/>
      <c r="CB24" s="168"/>
      <c r="CC24" s="168"/>
      <c r="CD24" s="168"/>
    </row>
    <row r="25" spans="1:82" s="1" customFormat="1" ht="16.5" customHeight="1" thickBot="1">
      <c r="A25" s="399"/>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400"/>
      <c r="AF25" s="390"/>
      <c r="AG25" s="390"/>
      <c r="AH25" s="390"/>
      <c r="AI25" s="390"/>
      <c r="AJ25" s="390"/>
      <c r="AK25" s="390"/>
      <c r="AL25" s="390"/>
      <c r="AM25" s="390"/>
      <c r="AN25" s="390"/>
      <c r="AO25" s="390"/>
      <c r="AP25" s="390"/>
      <c r="AQ25" s="390"/>
      <c r="AR25" s="390"/>
      <c r="AS25" s="390"/>
      <c r="AT25" s="390"/>
      <c r="AU25" s="390"/>
      <c r="AV25" s="390"/>
      <c r="AW25" s="405" t="s">
        <v>21</v>
      </c>
      <c r="AX25" s="406"/>
      <c r="AY25" s="406"/>
      <c r="AZ25" s="389" t="s">
        <v>291</v>
      </c>
      <c r="BA25" s="389"/>
      <c r="BB25" s="393" t="s">
        <v>58</v>
      </c>
      <c r="BC25" s="394"/>
      <c r="BD25" s="372" t="s">
        <v>21</v>
      </c>
      <c r="BE25" s="372"/>
      <c r="BF25" s="372"/>
      <c r="BG25" s="373" t="s">
        <v>289</v>
      </c>
      <c r="BH25" s="373"/>
      <c r="BI25" s="374" t="s">
        <v>58</v>
      </c>
      <c r="BJ25" s="374"/>
      <c r="BK25" s="405" t="s">
        <v>21</v>
      </c>
      <c r="BL25" s="406"/>
      <c r="BM25" s="406"/>
      <c r="BN25" s="389" t="s">
        <v>541</v>
      </c>
      <c r="BO25" s="389"/>
      <c r="BP25" s="393" t="s">
        <v>58</v>
      </c>
      <c r="BQ25" s="394"/>
      <c r="BR25" s="390" t="s">
        <v>23</v>
      </c>
      <c r="BS25" s="390"/>
      <c r="BT25" s="390"/>
      <c r="BU25" s="390"/>
      <c r="BV25" s="390"/>
      <c r="BW25" s="390"/>
      <c r="BX25" s="390"/>
      <c r="CA25" s="157"/>
      <c r="CB25" s="169"/>
      <c r="CC25" s="169"/>
      <c r="CD25" s="169"/>
    </row>
    <row r="26" spans="1:82" s="1" customFormat="1" ht="39" customHeight="1">
      <c r="A26" s="376"/>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92"/>
      <c r="AF26" s="390"/>
      <c r="AG26" s="390"/>
      <c r="AH26" s="390"/>
      <c r="AI26" s="390"/>
      <c r="AJ26" s="390"/>
      <c r="AK26" s="390"/>
      <c r="AL26" s="390"/>
      <c r="AM26" s="390"/>
      <c r="AN26" s="390"/>
      <c r="AO26" s="390"/>
      <c r="AP26" s="390"/>
      <c r="AQ26" s="390"/>
      <c r="AR26" s="390"/>
      <c r="AS26" s="390"/>
      <c r="AT26" s="390"/>
      <c r="AU26" s="390"/>
      <c r="AV26" s="390"/>
      <c r="AW26" s="391" t="s">
        <v>22</v>
      </c>
      <c r="AX26" s="376"/>
      <c r="AY26" s="376"/>
      <c r="AZ26" s="376"/>
      <c r="BA26" s="376"/>
      <c r="BB26" s="376"/>
      <c r="BC26" s="392"/>
      <c r="BD26" s="375" t="s">
        <v>25</v>
      </c>
      <c r="BE26" s="376"/>
      <c r="BF26" s="376"/>
      <c r="BG26" s="376"/>
      <c r="BH26" s="376"/>
      <c r="BI26" s="376"/>
      <c r="BJ26" s="376"/>
      <c r="BK26" s="391" t="s">
        <v>24</v>
      </c>
      <c r="BL26" s="376"/>
      <c r="BM26" s="376"/>
      <c r="BN26" s="376"/>
      <c r="BO26" s="376"/>
      <c r="BP26" s="376"/>
      <c r="BQ26" s="392"/>
      <c r="BR26" s="390"/>
      <c r="BS26" s="390"/>
      <c r="BT26" s="390"/>
      <c r="BU26" s="390"/>
      <c r="BV26" s="390"/>
      <c r="BW26" s="390"/>
      <c r="BX26" s="390"/>
      <c r="CA26" s="140"/>
      <c r="CB26" s="463" t="s">
        <v>424</v>
      </c>
      <c r="CC26" s="464"/>
      <c r="CD26" s="465"/>
    </row>
    <row r="27" spans="1:82" s="1" customFormat="1" ht="16.5" thickBot="1">
      <c r="A27" s="408">
        <v>1</v>
      </c>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1">
        <v>2</v>
      </c>
      <c r="AG27" s="401"/>
      <c r="AH27" s="401"/>
      <c r="AI27" s="401"/>
      <c r="AJ27" s="401">
        <v>3</v>
      </c>
      <c r="AK27" s="401"/>
      <c r="AL27" s="401"/>
      <c r="AM27" s="401"/>
      <c r="AN27" s="401"/>
      <c r="AO27" s="401"/>
      <c r="AP27" s="401"/>
      <c r="AQ27" s="401"/>
      <c r="AR27" s="401">
        <v>4</v>
      </c>
      <c r="AS27" s="401"/>
      <c r="AT27" s="401"/>
      <c r="AU27" s="401"/>
      <c r="AV27" s="401"/>
      <c r="AW27" s="401">
        <v>5</v>
      </c>
      <c r="AX27" s="401"/>
      <c r="AY27" s="401"/>
      <c r="AZ27" s="401"/>
      <c r="BA27" s="401"/>
      <c r="BB27" s="401"/>
      <c r="BC27" s="401"/>
      <c r="BD27" s="401">
        <v>6</v>
      </c>
      <c r="BE27" s="401"/>
      <c r="BF27" s="401"/>
      <c r="BG27" s="401"/>
      <c r="BH27" s="401"/>
      <c r="BI27" s="401"/>
      <c r="BJ27" s="401"/>
      <c r="BK27" s="401">
        <v>7</v>
      </c>
      <c r="BL27" s="401"/>
      <c r="BM27" s="401"/>
      <c r="BN27" s="401"/>
      <c r="BO27" s="401"/>
      <c r="BP27" s="401"/>
      <c r="BQ27" s="401"/>
      <c r="BR27" s="409">
        <v>8</v>
      </c>
      <c r="BS27" s="409"/>
      <c r="BT27" s="409"/>
      <c r="BU27" s="409"/>
      <c r="BV27" s="409"/>
      <c r="BW27" s="409"/>
      <c r="BX27" s="409"/>
      <c r="CA27" s="140" t="s">
        <v>296</v>
      </c>
      <c r="CB27" s="170">
        <f>AW28+AW30-AW57</f>
        <v>0</v>
      </c>
      <c r="CC27" s="171">
        <f>BD30-BD57</f>
        <v>0</v>
      </c>
      <c r="CD27" s="172">
        <f>BK30-BK57</f>
        <v>0</v>
      </c>
    </row>
    <row r="28" spans="1:82" s="1" customFormat="1">
      <c r="A28" s="386" t="s">
        <v>61</v>
      </c>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8"/>
      <c r="AF28" s="379" t="s">
        <v>29</v>
      </c>
      <c r="AG28" s="380"/>
      <c r="AH28" s="380"/>
      <c r="AI28" s="380"/>
      <c r="AJ28" s="380" t="s">
        <v>33</v>
      </c>
      <c r="AK28" s="380"/>
      <c r="AL28" s="380"/>
      <c r="AM28" s="380"/>
      <c r="AN28" s="380"/>
      <c r="AO28" s="380"/>
      <c r="AP28" s="380"/>
      <c r="AQ28" s="380"/>
      <c r="AR28" s="380" t="s">
        <v>33</v>
      </c>
      <c r="AS28" s="380"/>
      <c r="AT28" s="380"/>
      <c r="AU28" s="380"/>
      <c r="AV28" s="380"/>
      <c r="AW28" s="407">
        <f>80903.85+253486.4</f>
        <v>334390.25</v>
      </c>
      <c r="AX28" s="407"/>
      <c r="AY28" s="407"/>
      <c r="AZ28" s="407"/>
      <c r="BA28" s="407"/>
      <c r="BB28" s="407"/>
      <c r="BC28" s="407"/>
      <c r="BD28" s="407"/>
      <c r="BE28" s="407"/>
      <c r="BF28" s="407"/>
      <c r="BG28" s="407"/>
      <c r="BH28" s="407"/>
      <c r="BI28" s="407"/>
      <c r="BJ28" s="407"/>
      <c r="BK28" s="407"/>
      <c r="BL28" s="407"/>
      <c r="BM28" s="407"/>
      <c r="BN28" s="407"/>
      <c r="BO28" s="407"/>
      <c r="BP28" s="407"/>
      <c r="BQ28" s="407"/>
      <c r="BR28" s="403"/>
      <c r="BS28" s="403"/>
      <c r="BT28" s="403"/>
      <c r="BU28" s="403"/>
      <c r="BV28" s="403"/>
      <c r="BW28" s="403"/>
      <c r="BX28" s="404"/>
      <c r="CA28" s="157" t="s">
        <v>297</v>
      </c>
      <c r="CB28" s="173"/>
      <c r="CC28" s="173"/>
      <c r="CD28" s="173"/>
    </row>
    <row r="29" spans="1:82" s="1" customFormat="1">
      <c r="A29" s="386" t="s">
        <v>202</v>
      </c>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8"/>
      <c r="AF29" s="264" t="s">
        <v>30</v>
      </c>
      <c r="AG29" s="265"/>
      <c r="AH29" s="265"/>
      <c r="AI29" s="265"/>
      <c r="AJ29" s="265" t="s">
        <v>33</v>
      </c>
      <c r="AK29" s="265"/>
      <c r="AL29" s="265"/>
      <c r="AM29" s="265"/>
      <c r="AN29" s="265"/>
      <c r="AO29" s="265"/>
      <c r="AP29" s="265"/>
      <c r="AQ29" s="265"/>
      <c r="AR29" s="265" t="s">
        <v>33</v>
      </c>
      <c r="AS29" s="265"/>
      <c r="AT29" s="265"/>
      <c r="AU29" s="265"/>
      <c r="AV29" s="265"/>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1"/>
      <c r="BS29" s="261"/>
      <c r="BT29" s="261"/>
      <c r="BU29" s="261"/>
      <c r="BV29" s="261"/>
      <c r="BW29" s="261"/>
      <c r="BX29" s="262"/>
      <c r="CA29" s="157" t="s">
        <v>297</v>
      </c>
      <c r="CB29" s="168"/>
      <c r="CC29" s="168"/>
      <c r="CD29" s="168"/>
    </row>
    <row r="30" spans="1:82" s="1" customFormat="1" ht="21.75" customHeight="1">
      <c r="A30" s="383" t="s">
        <v>26</v>
      </c>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5"/>
      <c r="AF30" s="381" t="s">
        <v>31</v>
      </c>
      <c r="AG30" s="382"/>
      <c r="AH30" s="382"/>
      <c r="AI30" s="382"/>
      <c r="AJ30" s="279"/>
      <c r="AK30" s="279"/>
      <c r="AL30" s="279"/>
      <c r="AM30" s="279"/>
      <c r="AN30" s="279"/>
      <c r="AO30" s="279"/>
      <c r="AP30" s="279"/>
      <c r="AQ30" s="279"/>
      <c r="AR30" s="279" t="s">
        <v>150</v>
      </c>
      <c r="AS30" s="279"/>
      <c r="AT30" s="279"/>
      <c r="AU30" s="279"/>
      <c r="AV30" s="279"/>
      <c r="AW30" s="266">
        <f>AW31+AW35+AW42+AW54</f>
        <v>15360407</v>
      </c>
      <c r="AX30" s="266"/>
      <c r="AY30" s="266"/>
      <c r="AZ30" s="266"/>
      <c r="BA30" s="266"/>
      <c r="BB30" s="266"/>
      <c r="BC30" s="266"/>
      <c r="BD30" s="266">
        <f t="shared" ref="BD30" si="0">BD31+BD35+BD42+BD54</f>
        <v>15809607</v>
      </c>
      <c r="BE30" s="266"/>
      <c r="BF30" s="266"/>
      <c r="BG30" s="266"/>
      <c r="BH30" s="266"/>
      <c r="BI30" s="266"/>
      <c r="BJ30" s="266"/>
      <c r="BK30" s="266">
        <f t="shared" ref="BK30" si="1">BK31+BK35+BK42+BK54</f>
        <v>16797307</v>
      </c>
      <c r="BL30" s="266"/>
      <c r="BM30" s="266"/>
      <c r="BN30" s="266"/>
      <c r="BO30" s="266"/>
      <c r="BP30" s="266"/>
      <c r="BQ30" s="266"/>
      <c r="BR30" s="349"/>
      <c r="BS30" s="349"/>
      <c r="BT30" s="349"/>
      <c r="BU30" s="349"/>
      <c r="BV30" s="349"/>
      <c r="BW30" s="349"/>
      <c r="BX30" s="350"/>
      <c r="CA30" s="157"/>
      <c r="CB30" s="168"/>
      <c r="CC30" s="168"/>
      <c r="CD30" s="168"/>
    </row>
    <row r="31" spans="1:82" s="1" customFormat="1" ht="23.25" customHeight="1">
      <c r="A31" s="377" t="s">
        <v>27</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8"/>
      <c r="AF31" s="281" t="s">
        <v>32</v>
      </c>
      <c r="AG31" s="282"/>
      <c r="AH31" s="282"/>
      <c r="AI31" s="283"/>
      <c r="AJ31" s="284" t="s">
        <v>34</v>
      </c>
      <c r="AK31" s="282"/>
      <c r="AL31" s="282"/>
      <c r="AM31" s="282"/>
      <c r="AN31" s="282"/>
      <c r="AO31" s="282"/>
      <c r="AP31" s="282"/>
      <c r="AQ31" s="283"/>
      <c r="AR31" s="284"/>
      <c r="AS31" s="282"/>
      <c r="AT31" s="282"/>
      <c r="AU31" s="282"/>
      <c r="AV31" s="283"/>
      <c r="AW31" s="364">
        <f>AW32+AW34</f>
        <v>0</v>
      </c>
      <c r="AX31" s="365"/>
      <c r="AY31" s="365"/>
      <c r="AZ31" s="365"/>
      <c r="BA31" s="365"/>
      <c r="BB31" s="365"/>
      <c r="BC31" s="366"/>
      <c r="BD31" s="364">
        <f t="shared" ref="BD31" si="2">BD32+BD34</f>
        <v>0</v>
      </c>
      <c r="BE31" s="365"/>
      <c r="BF31" s="365"/>
      <c r="BG31" s="365"/>
      <c r="BH31" s="365"/>
      <c r="BI31" s="365"/>
      <c r="BJ31" s="366"/>
      <c r="BK31" s="364">
        <f t="shared" ref="BK31" si="3">BK32+BK34</f>
        <v>0</v>
      </c>
      <c r="BL31" s="365"/>
      <c r="BM31" s="365"/>
      <c r="BN31" s="365"/>
      <c r="BO31" s="365"/>
      <c r="BP31" s="365"/>
      <c r="BQ31" s="366"/>
      <c r="BR31" s="369"/>
      <c r="BS31" s="370"/>
      <c r="BT31" s="370"/>
      <c r="BU31" s="370"/>
      <c r="BV31" s="370"/>
      <c r="BW31" s="370"/>
      <c r="BX31" s="371"/>
      <c r="CA31" s="157">
        <v>2</v>
      </c>
      <c r="CB31" s="168"/>
      <c r="CC31" s="168"/>
      <c r="CD31" s="168"/>
    </row>
    <row r="32" spans="1:82" s="1" customFormat="1">
      <c r="A32" s="359" t="s">
        <v>28</v>
      </c>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1"/>
      <c r="AF32" s="291" t="s">
        <v>59</v>
      </c>
      <c r="AG32" s="292"/>
      <c r="AH32" s="292"/>
      <c r="AI32" s="293"/>
      <c r="AJ32" s="297"/>
      <c r="AK32" s="292"/>
      <c r="AL32" s="292"/>
      <c r="AM32" s="292"/>
      <c r="AN32" s="292"/>
      <c r="AO32" s="292"/>
      <c r="AP32" s="292"/>
      <c r="AQ32" s="293"/>
      <c r="AR32" s="297"/>
      <c r="AS32" s="292"/>
      <c r="AT32" s="292"/>
      <c r="AU32" s="292"/>
      <c r="AV32" s="293"/>
      <c r="AW32" s="267"/>
      <c r="AX32" s="268"/>
      <c r="AY32" s="268"/>
      <c r="AZ32" s="268"/>
      <c r="BA32" s="268"/>
      <c r="BB32" s="268"/>
      <c r="BC32" s="269"/>
      <c r="BD32" s="267"/>
      <c r="BE32" s="268"/>
      <c r="BF32" s="268"/>
      <c r="BG32" s="268"/>
      <c r="BH32" s="268"/>
      <c r="BI32" s="268"/>
      <c r="BJ32" s="269"/>
      <c r="BK32" s="267"/>
      <c r="BL32" s="268"/>
      <c r="BM32" s="268"/>
      <c r="BN32" s="268"/>
      <c r="BO32" s="268"/>
      <c r="BP32" s="268"/>
      <c r="BQ32" s="269"/>
      <c r="BR32" s="273"/>
      <c r="BS32" s="274"/>
      <c r="BT32" s="274"/>
      <c r="BU32" s="274"/>
      <c r="BV32" s="274"/>
      <c r="BW32" s="274"/>
      <c r="BX32" s="275"/>
      <c r="CA32" s="157"/>
      <c r="CB32" s="168"/>
      <c r="CC32" s="168"/>
      <c r="CD32" s="168"/>
    </row>
    <row r="33" spans="1:82" s="1" customFormat="1">
      <c r="A33" s="309" t="s">
        <v>293</v>
      </c>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10"/>
      <c r="AF33" s="311"/>
      <c r="AG33" s="299"/>
      <c r="AH33" s="299"/>
      <c r="AI33" s="300"/>
      <c r="AJ33" s="298"/>
      <c r="AK33" s="299"/>
      <c r="AL33" s="299"/>
      <c r="AM33" s="299"/>
      <c r="AN33" s="299"/>
      <c r="AO33" s="299"/>
      <c r="AP33" s="299"/>
      <c r="AQ33" s="300"/>
      <c r="AR33" s="298"/>
      <c r="AS33" s="299"/>
      <c r="AT33" s="299"/>
      <c r="AU33" s="299"/>
      <c r="AV33" s="300"/>
      <c r="AW33" s="270"/>
      <c r="AX33" s="271"/>
      <c r="AY33" s="271"/>
      <c r="AZ33" s="271"/>
      <c r="BA33" s="271"/>
      <c r="BB33" s="271"/>
      <c r="BC33" s="272"/>
      <c r="BD33" s="270"/>
      <c r="BE33" s="271"/>
      <c r="BF33" s="271"/>
      <c r="BG33" s="271"/>
      <c r="BH33" s="271"/>
      <c r="BI33" s="271"/>
      <c r="BJ33" s="272"/>
      <c r="BK33" s="270"/>
      <c r="BL33" s="271"/>
      <c r="BM33" s="271"/>
      <c r="BN33" s="271"/>
      <c r="BO33" s="271"/>
      <c r="BP33" s="271"/>
      <c r="BQ33" s="272"/>
      <c r="BR33" s="276"/>
      <c r="BS33" s="277"/>
      <c r="BT33" s="277"/>
      <c r="BU33" s="277"/>
      <c r="BV33" s="277"/>
      <c r="BW33" s="277"/>
      <c r="BX33" s="278"/>
      <c r="CA33" s="157"/>
      <c r="CB33" s="168"/>
      <c r="CC33" s="168"/>
      <c r="CD33" s="168"/>
    </row>
    <row r="34" spans="1:82" s="1" customFormat="1">
      <c r="A34" s="309" t="s">
        <v>295</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0"/>
      <c r="AF34" s="281" t="s">
        <v>395</v>
      </c>
      <c r="AG34" s="282"/>
      <c r="AH34" s="282"/>
      <c r="AI34" s="283"/>
      <c r="AJ34" s="174"/>
      <c r="AK34" s="175"/>
      <c r="AL34" s="175"/>
      <c r="AM34" s="175"/>
      <c r="AN34" s="175"/>
      <c r="AO34" s="175"/>
      <c r="AP34" s="175"/>
      <c r="AQ34" s="176"/>
      <c r="AR34" s="174"/>
      <c r="AS34" s="175"/>
      <c r="AT34" s="175"/>
      <c r="AU34" s="175"/>
      <c r="AV34" s="176"/>
      <c r="AW34" s="364"/>
      <c r="AX34" s="365"/>
      <c r="AY34" s="365"/>
      <c r="AZ34" s="365"/>
      <c r="BA34" s="365"/>
      <c r="BB34" s="365"/>
      <c r="BC34" s="366"/>
      <c r="BD34" s="177"/>
      <c r="BE34" s="178"/>
      <c r="BF34" s="178"/>
      <c r="BG34" s="178"/>
      <c r="BH34" s="178"/>
      <c r="BI34" s="178"/>
      <c r="BJ34" s="179"/>
      <c r="BK34" s="177"/>
      <c r="BL34" s="178"/>
      <c r="BM34" s="178"/>
      <c r="BN34" s="178"/>
      <c r="BO34" s="178"/>
      <c r="BP34" s="178"/>
      <c r="BQ34" s="179"/>
      <c r="BR34" s="180"/>
      <c r="BS34" s="181"/>
      <c r="BT34" s="181"/>
      <c r="BU34" s="181"/>
      <c r="BV34" s="181"/>
      <c r="BW34" s="181"/>
      <c r="BX34" s="182"/>
      <c r="CA34" s="157"/>
      <c r="CB34" s="168"/>
      <c r="CC34" s="168"/>
      <c r="CD34" s="168"/>
    </row>
    <row r="35" spans="1:82" s="1" customFormat="1">
      <c r="A35" s="367" t="s">
        <v>35</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8"/>
      <c r="AF35" s="264" t="s">
        <v>37</v>
      </c>
      <c r="AG35" s="265"/>
      <c r="AH35" s="265"/>
      <c r="AI35" s="265"/>
      <c r="AJ35" s="265" t="s">
        <v>36</v>
      </c>
      <c r="AK35" s="265"/>
      <c r="AL35" s="265"/>
      <c r="AM35" s="265"/>
      <c r="AN35" s="265"/>
      <c r="AO35" s="265"/>
      <c r="AP35" s="265"/>
      <c r="AQ35" s="265"/>
      <c r="AR35" s="265"/>
      <c r="AS35" s="265"/>
      <c r="AT35" s="265"/>
      <c r="AU35" s="265"/>
      <c r="AV35" s="265"/>
      <c r="AW35" s="263">
        <f>AW36+AW38</f>
        <v>12312200</v>
      </c>
      <c r="AX35" s="263"/>
      <c r="AY35" s="263"/>
      <c r="AZ35" s="263"/>
      <c r="BA35" s="263"/>
      <c r="BB35" s="263"/>
      <c r="BC35" s="263"/>
      <c r="BD35" s="263">
        <f t="shared" ref="BD35" si="4">BD36+BD38</f>
        <v>13334500</v>
      </c>
      <c r="BE35" s="263"/>
      <c r="BF35" s="263"/>
      <c r="BG35" s="263"/>
      <c r="BH35" s="263"/>
      <c r="BI35" s="263"/>
      <c r="BJ35" s="263"/>
      <c r="BK35" s="263">
        <f t="shared" ref="BK35" si="5">BK36+BK38</f>
        <v>14392800</v>
      </c>
      <c r="BL35" s="263"/>
      <c r="BM35" s="263"/>
      <c r="BN35" s="263"/>
      <c r="BO35" s="263"/>
      <c r="BP35" s="263"/>
      <c r="BQ35" s="263"/>
      <c r="BR35" s="261"/>
      <c r="BS35" s="261"/>
      <c r="BT35" s="261"/>
      <c r="BU35" s="261"/>
      <c r="BV35" s="261"/>
      <c r="BW35" s="261"/>
      <c r="BX35" s="262"/>
      <c r="CA35" s="157" t="s">
        <v>397</v>
      </c>
      <c r="CB35" s="168"/>
      <c r="CC35" s="168"/>
      <c r="CD35" s="168"/>
    </row>
    <row r="36" spans="1:82" s="1" customFormat="1" ht="48.75" customHeight="1">
      <c r="A36" s="339" t="s">
        <v>60</v>
      </c>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40"/>
      <c r="AF36" s="264" t="s">
        <v>38</v>
      </c>
      <c r="AG36" s="265"/>
      <c r="AH36" s="265"/>
      <c r="AI36" s="265"/>
      <c r="AJ36" s="265" t="s">
        <v>36</v>
      </c>
      <c r="AK36" s="265"/>
      <c r="AL36" s="265"/>
      <c r="AM36" s="265"/>
      <c r="AN36" s="265"/>
      <c r="AO36" s="265"/>
      <c r="AP36" s="265"/>
      <c r="AQ36" s="265"/>
      <c r="AR36" s="265" t="s">
        <v>89</v>
      </c>
      <c r="AS36" s="265"/>
      <c r="AT36" s="265"/>
      <c r="AU36" s="265"/>
      <c r="AV36" s="265"/>
      <c r="AW36" s="263">
        <v>12062200</v>
      </c>
      <c r="AX36" s="263"/>
      <c r="AY36" s="263"/>
      <c r="AZ36" s="263"/>
      <c r="BA36" s="263"/>
      <c r="BB36" s="263"/>
      <c r="BC36" s="263"/>
      <c r="BD36" s="263">
        <v>13334500</v>
      </c>
      <c r="BE36" s="263"/>
      <c r="BF36" s="263"/>
      <c r="BG36" s="263"/>
      <c r="BH36" s="263"/>
      <c r="BI36" s="263"/>
      <c r="BJ36" s="263"/>
      <c r="BK36" s="263">
        <v>14392800</v>
      </c>
      <c r="BL36" s="263"/>
      <c r="BM36" s="263"/>
      <c r="BN36" s="263"/>
      <c r="BO36" s="263"/>
      <c r="BP36" s="263"/>
      <c r="BQ36" s="263"/>
      <c r="BR36" s="261"/>
      <c r="BS36" s="261"/>
      <c r="BT36" s="261"/>
      <c r="BU36" s="261"/>
      <c r="BV36" s="261"/>
      <c r="BW36" s="261"/>
      <c r="BX36" s="262"/>
      <c r="CA36" s="157">
        <v>4</v>
      </c>
      <c r="CB36" s="168"/>
      <c r="CC36" s="168"/>
      <c r="CD36" s="168"/>
    </row>
    <row r="37" spans="1:82" s="1" customFormat="1" ht="36" hidden="1" customHeight="1">
      <c r="A37" s="362" t="s">
        <v>62</v>
      </c>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3"/>
      <c r="AF37" s="264" t="s">
        <v>39</v>
      </c>
      <c r="AG37" s="265"/>
      <c r="AH37" s="265"/>
      <c r="AI37" s="265"/>
      <c r="AJ37" s="265" t="s">
        <v>36</v>
      </c>
      <c r="AK37" s="265"/>
      <c r="AL37" s="265"/>
      <c r="AM37" s="265"/>
      <c r="AN37" s="265"/>
      <c r="AO37" s="265"/>
      <c r="AP37" s="265"/>
      <c r="AQ37" s="265"/>
      <c r="AR37" s="265"/>
      <c r="AS37" s="265"/>
      <c r="AT37" s="265"/>
      <c r="AU37" s="265"/>
      <c r="AV37" s="265"/>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1"/>
      <c r="BS37" s="261"/>
      <c r="BT37" s="261"/>
      <c r="BU37" s="261"/>
      <c r="BV37" s="261"/>
      <c r="BW37" s="261"/>
      <c r="BX37" s="262"/>
      <c r="CA37" s="157"/>
      <c r="CB37" s="168"/>
      <c r="CC37" s="168"/>
      <c r="CD37" s="168"/>
    </row>
    <row r="38" spans="1:82" s="1" customFormat="1">
      <c r="A38" s="309" t="s">
        <v>292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F38" s="281" t="s">
        <v>396</v>
      </c>
      <c r="AG38" s="282"/>
      <c r="AH38" s="282"/>
      <c r="AI38" s="283"/>
      <c r="AJ38" s="284" t="s">
        <v>36</v>
      </c>
      <c r="AK38" s="282"/>
      <c r="AL38" s="282"/>
      <c r="AM38" s="282"/>
      <c r="AN38" s="282"/>
      <c r="AO38" s="282"/>
      <c r="AP38" s="282"/>
      <c r="AQ38" s="283"/>
      <c r="AR38" s="284"/>
      <c r="AS38" s="282"/>
      <c r="AT38" s="282"/>
      <c r="AU38" s="282"/>
      <c r="AV38" s="283"/>
      <c r="AW38" s="364">
        <v>250000</v>
      </c>
      <c r="AX38" s="365"/>
      <c r="AY38" s="365"/>
      <c r="AZ38" s="365"/>
      <c r="BA38" s="365"/>
      <c r="BB38" s="365"/>
      <c r="BC38" s="366"/>
      <c r="BD38" s="364"/>
      <c r="BE38" s="365"/>
      <c r="BF38" s="365"/>
      <c r="BG38" s="365"/>
      <c r="BH38" s="365"/>
      <c r="BI38" s="365"/>
      <c r="BJ38" s="366"/>
      <c r="BK38" s="364"/>
      <c r="BL38" s="365"/>
      <c r="BM38" s="365"/>
      <c r="BN38" s="365"/>
      <c r="BO38" s="365"/>
      <c r="BP38" s="365"/>
      <c r="BQ38" s="366"/>
      <c r="BR38" s="369"/>
      <c r="BS38" s="370"/>
      <c r="BT38" s="370"/>
      <c r="BU38" s="370"/>
      <c r="BV38" s="370"/>
      <c r="BW38" s="370"/>
      <c r="BX38" s="371"/>
      <c r="CA38" s="157">
        <v>2</v>
      </c>
      <c r="CB38" s="168"/>
      <c r="CC38" s="168"/>
      <c r="CD38" s="168"/>
    </row>
    <row r="39" spans="1:82" s="1" customFormat="1" hidden="1">
      <c r="A39" s="357" t="s">
        <v>64</v>
      </c>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8"/>
      <c r="AF39" s="281" t="s">
        <v>40</v>
      </c>
      <c r="AG39" s="282"/>
      <c r="AH39" s="282"/>
      <c r="AI39" s="283"/>
      <c r="AJ39" s="284" t="s">
        <v>63</v>
      </c>
      <c r="AK39" s="282"/>
      <c r="AL39" s="282"/>
      <c r="AM39" s="282"/>
      <c r="AN39" s="282"/>
      <c r="AO39" s="282"/>
      <c r="AP39" s="282"/>
      <c r="AQ39" s="283"/>
      <c r="AR39" s="284"/>
      <c r="AS39" s="282"/>
      <c r="AT39" s="282"/>
      <c r="AU39" s="282"/>
      <c r="AV39" s="28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1"/>
      <c r="BS39" s="261"/>
      <c r="BT39" s="261"/>
      <c r="BU39" s="261"/>
      <c r="BV39" s="261"/>
      <c r="BW39" s="261"/>
      <c r="BX39" s="262"/>
      <c r="CA39" s="157"/>
      <c r="CB39" s="168"/>
      <c r="CC39" s="168"/>
      <c r="CD39" s="168"/>
    </row>
    <row r="40" spans="1:82" s="1" customFormat="1" hidden="1">
      <c r="A40" s="312" t="s">
        <v>28</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4"/>
      <c r="AF40" s="291" t="s">
        <v>41</v>
      </c>
      <c r="AG40" s="292"/>
      <c r="AH40" s="292"/>
      <c r="AI40" s="293"/>
      <c r="AJ40" s="297" t="s">
        <v>63</v>
      </c>
      <c r="AK40" s="292"/>
      <c r="AL40" s="292"/>
      <c r="AM40" s="292"/>
      <c r="AN40" s="292"/>
      <c r="AO40" s="292"/>
      <c r="AP40" s="292"/>
      <c r="AQ40" s="293"/>
      <c r="AR40" s="297"/>
      <c r="AS40" s="292"/>
      <c r="AT40" s="292"/>
      <c r="AU40" s="292"/>
      <c r="AV40" s="293"/>
      <c r="AW40" s="267"/>
      <c r="AX40" s="268"/>
      <c r="AY40" s="268"/>
      <c r="AZ40" s="268"/>
      <c r="BA40" s="268"/>
      <c r="BB40" s="268"/>
      <c r="BC40" s="269"/>
      <c r="BD40" s="267"/>
      <c r="BE40" s="268"/>
      <c r="BF40" s="268"/>
      <c r="BG40" s="268"/>
      <c r="BH40" s="268"/>
      <c r="BI40" s="268"/>
      <c r="BJ40" s="269"/>
      <c r="BK40" s="267"/>
      <c r="BL40" s="268"/>
      <c r="BM40" s="268"/>
      <c r="BN40" s="268"/>
      <c r="BO40" s="268"/>
      <c r="BP40" s="268"/>
      <c r="BQ40" s="269"/>
      <c r="BR40" s="273"/>
      <c r="BS40" s="274"/>
      <c r="BT40" s="274"/>
      <c r="BU40" s="274"/>
      <c r="BV40" s="274"/>
      <c r="BW40" s="274"/>
      <c r="BX40" s="275"/>
      <c r="CA40" s="157"/>
      <c r="CB40" s="168"/>
      <c r="CC40" s="168"/>
      <c r="CD40" s="168"/>
    </row>
    <row r="41" spans="1:82" s="1" customFormat="1" hidden="1">
      <c r="A41" s="309"/>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0"/>
      <c r="AF41" s="311"/>
      <c r="AG41" s="299"/>
      <c r="AH41" s="299"/>
      <c r="AI41" s="300"/>
      <c r="AJ41" s="298"/>
      <c r="AK41" s="299"/>
      <c r="AL41" s="299"/>
      <c r="AM41" s="299"/>
      <c r="AN41" s="299"/>
      <c r="AO41" s="299"/>
      <c r="AP41" s="299"/>
      <c r="AQ41" s="300"/>
      <c r="AR41" s="298"/>
      <c r="AS41" s="299"/>
      <c r="AT41" s="299"/>
      <c r="AU41" s="299"/>
      <c r="AV41" s="300"/>
      <c r="AW41" s="270"/>
      <c r="AX41" s="271"/>
      <c r="AY41" s="271"/>
      <c r="AZ41" s="271"/>
      <c r="BA41" s="271"/>
      <c r="BB41" s="271"/>
      <c r="BC41" s="272"/>
      <c r="BD41" s="270"/>
      <c r="BE41" s="271"/>
      <c r="BF41" s="271"/>
      <c r="BG41" s="271"/>
      <c r="BH41" s="271"/>
      <c r="BI41" s="271"/>
      <c r="BJ41" s="272"/>
      <c r="BK41" s="270"/>
      <c r="BL41" s="271"/>
      <c r="BM41" s="271"/>
      <c r="BN41" s="271"/>
      <c r="BO41" s="271"/>
      <c r="BP41" s="271"/>
      <c r="BQ41" s="272"/>
      <c r="BR41" s="276"/>
      <c r="BS41" s="277"/>
      <c r="BT41" s="277"/>
      <c r="BU41" s="277"/>
      <c r="BV41" s="277"/>
      <c r="BW41" s="277"/>
      <c r="BX41" s="278"/>
      <c r="CA41" s="157"/>
      <c r="CB41" s="168"/>
      <c r="CC41" s="168"/>
      <c r="CD41" s="168"/>
    </row>
    <row r="42" spans="1:82" s="1" customFormat="1">
      <c r="A42" s="306" t="s">
        <v>65</v>
      </c>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8"/>
      <c r="AF42" s="264" t="s">
        <v>42</v>
      </c>
      <c r="AG42" s="265"/>
      <c r="AH42" s="265"/>
      <c r="AI42" s="265"/>
      <c r="AJ42" s="284" t="s">
        <v>67</v>
      </c>
      <c r="AK42" s="282"/>
      <c r="AL42" s="282"/>
      <c r="AM42" s="282"/>
      <c r="AN42" s="282"/>
      <c r="AO42" s="282"/>
      <c r="AP42" s="282"/>
      <c r="AQ42" s="283"/>
      <c r="AR42" s="265"/>
      <c r="AS42" s="265"/>
      <c r="AT42" s="265"/>
      <c r="AU42" s="265"/>
      <c r="AV42" s="265"/>
      <c r="AW42" s="263">
        <f>AW43+AW45</f>
        <v>3048207</v>
      </c>
      <c r="AX42" s="263"/>
      <c r="AY42" s="263"/>
      <c r="AZ42" s="263"/>
      <c r="BA42" s="263"/>
      <c r="BB42" s="263"/>
      <c r="BC42" s="263"/>
      <c r="BD42" s="263">
        <f>BD43+BD45</f>
        <v>2475107</v>
      </c>
      <c r="BE42" s="263"/>
      <c r="BF42" s="263"/>
      <c r="BG42" s="263"/>
      <c r="BH42" s="263"/>
      <c r="BI42" s="263"/>
      <c r="BJ42" s="263"/>
      <c r="BK42" s="263">
        <f>BK43+BK45</f>
        <v>2404507</v>
      </c>
      <c r="BL42" s="263"/>
      <c r="BM42" s="263"/>
      <c r="BN42" s="263"/>
      <c r="BO42" s="263"/>
      <c r="BP42" s="263"/>
      <c r="BQ42" s="263"/>
      <c r="BR42" s="261"/>
      <c r="BS42" s="261"/>
      <c r="BT42" s="261"/>
      <c r="BU42" s="261"/>
      <c r="BV42" s="261"/>
      <c r="BW42" s="261"/>
      <c r="BX42" s="262"/>
      <c r="CA42" s="157">
        <v>5</v>
      </c>
      <c r="CB42" s="168"/>
      <c r="CC42" s="168"/>
      <c r="CD42" s="168"/>
    </row>
    <row r="43" spans="1:82" s="1" customFormat="1">
      <c r="A43" s="359" t="s">
        <v>28</v>
      </c>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1"/>
      <c r="AF43" s="291" t="s">
        <v>216</v>
      </c>
      <c r="AG43" s="292"/>
      <c r="AH43" s="292"/>
      <c r="AI43" s="293"/>
      <c r="AJ43" s="297" t="s">
        <v>67</v>
      </c>
      <c r="AK43" s="292"/>
      <c r="AL43" s="292"/>
      <c r="AM43" s="292"/>
      <c r="AN43" s="292"/>
      <c r="AO43" s="292"/>
      <c r="AP43" s="292"/>
      <c r="AQ43" s="293"/>
      <c r="AR43" s="297"/>
      <c r="AS43" s="292"/>
      <c r="AT43" s="292"/>
      <c r="AU43" s="292"/>
      <c r="AV43" s="293"/>
      <c r="AW43" s="267">
        <v>3048207</v>
      </c>
      <c r="AX43" s="268"/>
      <c r="AY43" s="268"/>
      <c r="AZ43" s="268"/>
      <c r="BA43" s="268"/>
      <c r="BB43" s="268"/>
      <c r="BC43" s="269"/>
      <c r="BD43" s="267">
        <v>2475107</v>
      </c>
      <c r="BE43" s="268"/>
      <c r="BF43" s="268"/>
      <c r="BG43" s="268"/>
      <c r="BH43" s="268"/>
      <c r="BI43" s="268"/>
      <c r="BJ43" s="269"/>
      <c r="BK43" s="267">
        <v>2404507</v>
      </c>
      <c r="BL43" s="268"/>
      <c r="BM43" s="268"/>
      <c r="BN43" s="268"/>
      <c r="BO43" s="268"/>
      <c r="BP43" s="268"/>
      <c r="BQ43" s="269"/>
      <c r="BR43" s="273"/>
      <c r="BS43" s="274"/>
      <c r="BT43" s="274"/>
      <c r="BU43" s="274"/>
      <c r="BV43" s="274"/>
      <c r="BW43" s="274"/>
      <c r="BX43" s="275"/>
      <c r="CA43" s="157"/>
      <c r="CB43" s="168"/>
      <c r="CC43" s="168"/>
      <c r="CD43" s="168"/>
    </row>
    <row r="44" spans="1:82" s="1" customFormat="1">
      <c r="A44" s="309" t="s">
        <v>215</v>
      </c>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10"/>
      <c r="AF44" s="311"/>
      <c r="AG44" s="299"/>
      <c r="AH44" s="299"/>
      <c r="AI44" s="300"/>
      <c r="AJ44" s="298"/>
      <c r="AK44" s="299"/>
      <c r="AL44" s="299"/>
      <c r="AM44" s="299"/>
      <c r="AN44" s="299"/>
      <c r="AO44" s="299"/>
      <c r="AP44" s="299"/>
      <c r="AQ44" s="300"/>
      <c r="AR44" s="298"/>
      <c r="AS44" s="299"/>
      <c r="AT44" s="299"/>
      <c r="AU44" s="299"/>
      <c r="AV44" s="300"/>
      <c r="AW44" s="270"/>
      <c r="AX44" s="271"/>
      <c r="AY44" s="271"/>
      <c r="AZ44" s="271"/>
      <c r="BA44" s="271"/>
      <c r="BB44" s="271"/>
      <c r="BC44" s="272"/>
      <c r="BD44" s="270"/>
      <c r="BE44" s="271"/>
      <c r="BF44" s="271"/>
      <c r="BG44" s="271"/>
      <c r="BH44" s="271"/>
      <c r="BI44" s="271"/>
      <c r="BJ44" s="272"/>
      <c r="BK44" s="270"/>
      <c r="BL44" s="271"/>
      <c r="BM44" s="271"/>
      <c r="BN44" s="271"/>
      <c r="BO44" s="271"/>
      <c r="BP44" s="271"/>
      <c r="BQ44" s="272"/>
      <c r="BR44" s="276"/>
      <c r="BS44" s="277"/>
      <c r="BT44" s="277"/>
      <c r="BU44" s="277"/>
      <c r="BV44" s="277"/>
      <c r="BW44" s="277"/>
      <c r="BX44" s="278"/>
      <c r="CA44" s="157"/>
      <c r="CB44" s="168"/>
      <c r="CC44" s="168"/>
      <c r="CD44" s="168"/>
    </row>
    <row r="45" spans="1:82" s="1" customFormat="1">
      <c r="A45" s="303" t="s">
        <v>217</v>
      </c>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4"/>
      <c r="AF45" s="281" t="s">
        <v>218</v>
      </c>
      <c r="AG45" s="282"/>
      <c r="AH45" s="282"/>
      <c r="AI45" s="283"/>
      <c r="AJ45" s="265" t="s">
        <v>67</v>
      </c>
      <c r="AK45" s="265"/>
      <c r="AL45" s="265"/>
      <c r="AM45" s="265"/>
      <c r="AN45" s="265"/>
      <c r="AO45" s="265"/>
      <c r="AP45" s="265"/>
      <c r="AQ45" s="265"/>
      <c r="AR45" s="265"/>
      <c r="AS45" s="265"/>
      <c r="AT45" s="265"/>
      <c r="AU45" s="265"/>
      <c r="AV45" s="265"/>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1"/>
      <c r="BS45" s="261"/>
      <c r="BT45" s="261"/>
      <c r="BU45" s="261"/>
      <c r="BV45" s="261"/>
      <c r="BW45" s="261"/>
      <c r="BX45" s="262"/>
      <c r="CA45" s="157"/>
      <c r="CB45" s="168"/>
      <c r="CC45" s="168"/>
      <c r="CD45" s="168"/>
    </row>
    <row r="46" spans="1:82" s="1" customFormat="1" ht="12" customHeight="1">
      <c r="A46" s="315"/>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7"/>
      <c r="AF46" s="264"/>
      <c r="AG46" s="265"/>
      <c r="AH46" s="265"/>
      <c r="AI46" s="265"/>
      <c r="AJ46" s="265"/>
      <c r="AK46" s="265"/>
      <c r="AL46" s="265"/>
      <c r="AM46" s="265"/>
      <c r="AN46" s="265"/>
      <c r="AO46" s="265"/>
      <c r="AP46" s="265"/>
      <c r="AQ46" s="265"/>
      <c r="AR46" s="265"/>
      <c r="AS46" s="265"/>
      <c r="AT46" s="265"/>
      <c r="AU46" s="265"/>
      <c r="AV46" s="265"/>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1"/>
      <c r="BS46" s="261"/>
      <c r="BT46" s="261"/>
      <c r="BU46" s="261"/>
      <c r="BV46" s="261"/>
      <c r="BW46" s="261"/>
      <c r="BX46" s="262"/>
      <c r="CA46" s="157"/>
      <c r="CB46" s="168"/>
      <c r="CC46" s="168"/>
      <c r="CD46" s="168"/>
    </row>
    <row r="47" spans="1:82" s="1" customFormat="1" hidden="1">
      <c r="A47" s="285" t="s">
        <v>66</v>
      </c>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7"/>
      <c r="AF47" s="264" t="s">
        <v>43</v>
      </c>
      <c r="AG47" s="265"/>
      <c r="AH47" s="265"/>
      <c r="AI47" s="265"/>
      <c r="AJ47" s="265" t="s">
        <v>68</v>
      </c>
      <c r="AK47" s="265"/>
      <c r="AL47" s="265"/>
      <c r="AM47" s="265"/>
      <c r="AN47" s="265"/>
      <c r="AO47" s="265"/>
      <c r="AP47" s="265"/>
      <c r="AQ47" s="265"/>
      <c r="AR47" s="265"/>
      <c r="AS47" s="265"/>
      <c r="AT47" s="265"/>
      <c r="AU47" s="265"/>
      <c r="AV47" s="265"/>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1"/>
      <c r="BS47" s="261"/>
      <c r="BT47" s="261"/>
      <c r="BU47" s="261"/>
      <c r="BV47" s="261"/>
      <c r="BW47" s="261"/>
      <c r="BX47" s="262"/>
      <c r="CA47" s="157"/>
      <c r="CB47" s="168"/>
      <c r="CC47" s="168"/>
      <c r="CD47" s="168"/>
    </row>
    <row r="48" spans="1:82" s="1" customFormat="1" hidden="1">
      <c r="A48" s="288" t="s">
        <v>28</v>
      </c>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90"/>
      <c r="AF48" s="291"/>
      <c r="AG48" s="292"/>
      <c r="AH48" s="292"/>
      <c r="AI48" s="293"/>
      <c r="AJ48" s="297"/>
      <c r="AK48" s="292"/>
      <c r="AL48" s="292"/>
      <c r="AM48" s="292"/>
      <c r="AN48" s="292"/>
      <c r="AO48" s="292"/>
      <c r="AP48" s="292"/>
      <c r="AQ48" s="293"/>
      <c r="AR48" s="297"/>
      <c r="AS48" s="292"/>
      <c r="AT48" s="292"/>
      <c r="AU48" s="292"/>
      <c r="AV48" s="293"/>
      <c r="AW48" s="267"/>
      <c r="AX48" s="268"/>
      <c r="AY48" s="268"/>
      <c r="AZ48" s="268"/>
      <c r="BA48" s="268"/>
      <c r="BB48" s="268"/>
      <c r="BC48" s="269"/>
      <c r="BD48" s="267"/>
      <c r="BE48" s="268"/>
      <c r="BF48" s="268"/>
      <c r="BG48" s="268"/>
      <c r="BH48" s="268"/>
      <c r="BI48" s="268"/>
      <c r="BJ48" s="269"/>
      <c r="BK48" s="267"/>
      <c r="BL48" s="268"/>
      <c r="BM48" s="268"/>
      <c r="BN48" s="268"/>
      <c r="BO48" s="268"/>
      <c r="BP48" s="268"/>
      <c r="BQ48" s="269"/>
      <c r="BR48" s="273"/>
      <c r="BS48" s="274"/>
      <c r="BT48" s="274"/>
      <c r="BU48" s="274"/>
      <c r="BV48" s="274"/>
      <c r="BW48" s="274"/>
      <c r="BX48" s="275"/>
      <c r="CA48" s="157"/>
      <c r="CB48" s="168"/>
      <c r="CC48" s="168"/>
      <c r="CD48" s="168"/>
    </row>
    <row r="49" spans="1:82" s="1" customFormat="1" hidden="1">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2"/>
      <c r="AF49" s="294"/>
      <c r="AG49" s="295"/>
      <c r="AH49" s="295"/>
      <c r="AI49" s="296"/>
      <c r="AJ49" s="298"/>
      <c r="AK49" s="299"/>
      <c r="AL49" s="299"/>
      <c r="AM49" s="299"/>
      <c r="AN49" s="299"/>
      <c r="AO49" s="299"/>
      <c r="AP49" s="299"/>
      <c r="AQ49" s="300"/>
      <c r="AR49" s="298"/>
      <c r="AS49" s="299"/>
      <c r="AT49" s="299"/>
      <c r="AU49" s="299"/>
      <c r="AV49" s="300"/>
      <c r="AW49" s="270"/>
      <c r="AX49" s="271"/>
      <c r="AY49" s="271"/>
      <c r="AZ49" s="271"/>
      <c r="BA49" s="271"/>
      <c r="BB49" s="271"/>
      <c r="BC49" s="272"/>
      <c r="BD49" s="270"/>
      <c r="BE49" s="271"/>
      <c r="BF49" s="271"/>
      <c r="BG49" s="271"/>
      <c r="BH49" s="271"/>
      <c r="BI49" s="271"/>
      <c r="BJ49" s="272"/>
      <c r="BK49" s="270"/>
      <c r="BL49" s="271"/>
      <c r="BM49" s="271"/>
      <c r="BN49" s="271"/>
      <c r="BO49" s="271"/>
      <c r="BP49" s="271"/>
      <c r="BQ49" s="272"/>
      <c r="BR49" s="276"/>
      <c r="BS49" s="277"/>
      <c r="BT49" s="277"/>
      <c r="BU49" s="277"/>
      <c r="BV49" s="277"/>
      <c r="BW49" s="277"/>
      <c r="BX49" s="278"/>
      <c r="CA49" s="157"/>
      <c r="CB49" s="168"/>
      <c r="CC49" s="168"/>
      <c r="CD49" s="168"/>
    </row>
    <row r="50" spans="1:82" s="1" customFormat="1" hidden="1">
      <c r="A50" s="285" t="s">
        <v>69</v>
      </c>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7"/>
      <c r="AF50" s="264" t="s">
        <v>44</v>
      </c>
      <c r="AG50" s="265"/>
      <c r="AH50" s="265"/>
      <c r="AI50" s="265"/>
      <c r="AJ50" s="265"/>
      <c r="AK50" s="265"/>
      <c r="AL50" s="265"/>
      <c r="AM50" s="265"/>
      <c r="AN50" s="265"/>
      <c r="AO50" s="265"/>
      <c r="AP50" s="265"/>
      <c r="AQ50" s="265"/>
      <c r="AR50" s="265"/>
      <c r="AS50" s="265"/>
      <c r="AT50" s="265"/>
      <c r="AU50" s="265"/>
      <c r="AV50" s="265"/>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1"/>
      <c r="BS50" s="261"/>
      <c r="BT50" s="261"/>
      <c r="BU50" s="261"/>
      <c r="BV50" s="261"/>
      <c r="BW50" s="261"/>
      <c r="BX50" s="262"/>
      <c r="CA50" s="157"/>
      <c r="CB50" s="168"/>
      <c r="CC50" s="168"/>
      <c r="CD50" s="168"/>
    </row>
    <row r="51" spans="1:82" s="1" customFormat="1" hidden="1">
      <c r="A51" s="288" t="s">
        <v>28</v>
      </c>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90"/>
      <c r="AF51" s="291"/>
      <c r="AG51" s="292"/>
      <c r="AH51" s="292"/>
      <c r="AI51" s="293"/>
      <c r="AJ51" s="297"/>
      <c r="AK51" s="292"/>
      <c r="AL51" s="292"/>
      <c r="AM51" s="292"/>
      <c r="AN51" s="292"/>
      <c r="AO51" s="292"/>
      <c r="AP51" s="292"/>
      <c r="AQ51" s="293"/>
      <c r="AR51" s="297"/>
      <c r="AS51" s="292"/>
      <c r="AT51" s="292"/>
      <c r="AU51" s="292"/>
      <c r="AV51" s="293"/>
      <c r="AW51" s="267"/>
      <c r="AX51" s="268"/>
      <c r="AY51" s="268"/>
      <c r="AZ51" s="268"/>
      <c r="BA51" s="268"/>
      <c r="BB51" s="268"/>
      <c r="BC51" s="269"/>
      <c r="BD51" s="267"/>
      <c r="BE51" s="268"/>
      <c r="BF51" s="268"/>
      <c r="BG51" s="268"/>
      <c r="BH51" s="268"/>
      <c r="BI51" s="268"/>
      <c r="BJ51" s="269"/>
      <c r="BK51" s="267"/>
      <c r="BL51" s="268"/>
      <c r="BM51" s="268"/>
      <c r="BN51" s="268"/>
      <c r="BO51" s="268"/>
      <c r="BP51" s="268"/>
      <c r="BQ51" s="269"/>
      <c r="BR51" s="273"/>
      <c r="BS51" s="274"/>
      <c r="BT51" s="274"/>
      <c r="BU51" s="274"/>
      <c r="BV51" s="274"/>
      <c r="BW51" s="274"/>
      <c r="BX51" s="275"/>
      <c r="CA51" s="157"/>
      <c r="CB51" s="168"/>
      <c r="CC51" s="168"/>
      <c r="CD51" s="168"/>
    </row>
    <row r="52" spans="1:82" s="1" customFormat="1" hidden="1">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2"/>
      <c r="AF52" s="294"/>
      <c r="AG52" s="295"/>
      <c r="AH52" s="295"/>
      <c r="AI52" s="296"/>
      <c r="AJ52" s="298"/>
      <c r="AK52" s="299"/>
      <c r="AL52" s="299"/>
      <c r="AM52" s="299"/>
      <c r="AN52" s="299"/>
      <c r="AO52" s="299"/>
      <c r="AP52" s="299"/>
      <c r="AQ52" s="300"/>
      <c r="AR52" s="298"/>
      <c r="AS52" s="299"/>
      <c r="AT52" s="299"/>
      <c r="AU52" s="299"/>
      <c r="AV52" s="300"/>
      <c r="AW52" s="270"/>
      <c r="AX52" s="271"/>
      <c r="AY52" s="271"/>
      <c r="AZ52" s="271"/>
      <c r="BA52" s="271"/>
      <c r="BB52" s="271"/>
      <c r="BC52" s="272"/>
      <c r="BD52" s="270"/>
      <c r="BE52" s="271"/>
      <c r="BF52" s="271"/>
      <c r="BG52" s="271"/>
      <c r="BH52" s="271"/>
      <c r="BI52" s="271"/>
      <c r="BJ52" s="272"/>
      <c r="BK52" s="270"/>
      <c r="BL52" s="271"/>
      <c r="BM52" s="271"/>
      <c r="BN52" s="271"/>
      <c r="BO52" s="271"/>
      <c r="BP52" s="271"/>
      <c r="BQ52" s="272"/>
      <c r="BR52" s="276"/>
      <c r="BS52" s="277"/>
      <c r="BT52" s="277"/>
      <c r="BU52" s="277"/>
      <c r="BV52" s="277"/>
      <c r="BW52" s="277"/>
      <c r="BX52" s="278"/>
      <c r="CA52" s="157"/>
      <c r="CB52" s="168"/>
      <c r="CC52" s="168"/>
      <c r="CD52" s="168"/>
    </row>
    <row r="53" spans="1:82" s="1" customFormat="1" hidden="1">
      <c r="A53" s="351"/>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3"/>
      <c r="AF53" s="281"/>
      <c r="AG53" s="282"/>
      <c r="AH53" s="282"/>
      <c r="AI53" s="283"/>
      <c r="AJ53" s="265"/>
      <c r="AK53" s="265"/>
      <c r="AL53" s="265"/>
      <c r="AM53" s="265"/>
      <c r="AN53" s="265"/>
      <c r="AO53" s="265"/>
      <c r="AP53" s="265"/>
      <c r="AQ53" s="265"/>
      <c r="AR53" s="265"/>
      <c r="AS53" s="265"/>
      <c r="AT53" s="265"/>
      <c r="AU53" s="265"/>
      <c r="AV53" s="265"/>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1"/>
      <c r="BS53" s="261"/>
      <c r="BT53" s="261"/>
      <c r="BU53" s="261"/>
      <c r="BV53" s="261"/>
      <c r="BW53" s="261"/>
      <c r="BX53" s="262"/>
      <c r="CA53" s="157"/>
      <c r="CB53" s="168"/>
      <c r="CC53" s="168"/>
      <c r="CD53" s="168"/>
    </row>
    <row r="54" spans="1:82" s="1" customFormat="1">
      <c r="A54" s="306" t="s">
        <v>398</v>
      </c>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8"/>
      <c r="AF54" s="264" t="s">
        <v>45</v>
      </c>
      <c r="AG54" s="265"/>
      <c r="AH54" s="265"/>
      <c r="AI54" s="265"/>
      <c r="AJ54" s="265" t="s">
        <v>33</v>
      </c>
      <c r="AK54" s="265"/>
      <c r="AL54" s="265"/>
      <c r="AM54" s="265"/>
      <c r="AN54" s="265"/>
      <c r="AO54" s="265"/>
      <c r="AP54" s="265"/>
      <c r="AQ54" s="265"/>
      <c r="AR54" s="265"/>
      <c r="AS54" s="265"/>
      <c r="AT54" s="265"/>
      <c r="AU54" s="265"/>
      <c r="AV54" s="265"/>
      <c r="AW54" s="263">
        <f>AW55</f>
        <v>0</v>
      </c>
      <c r="AX54" s="263"/>
      <c r="AY54" s="263"/>
      <c r="AZ54" s="263"/>
      <c r="BA54" s="263"/>
      <c r="BB54" s="263"/>
      <c r="BC54" s="263"/>
      <c r="BD54" s="263">
        <f t="shared" ref="BD54" si="6">BD55</f>
        <v>0</v>
      </c>
      <c r="BE54" s="263"/>
      <c r="BF54" s="263"/>
      <c r="BG54" s="263"/>
      <c r="BH54" s="263"/>
      <c r="BI54" s="263"/>
      <c r="BJ54" s="263"/>
      <c r="BK54" s="263">
        <f t="shared" ref="BK54" si="7">BK55</f>
        <v>0</v>
      </c>
      <c r="BL54" s="263"/>
      <c r="BM54" s="263"/>
      <c r="BN54" s="263"/>
      <c r="BO54" s="263"/>
      <c r="BP54" s="263"/>
      <c r="BQ54" s="263"/>
      <c r="BR54" s="261"/>
      <c r="BS54" s="261"/>
      <c r="BT54" s="261"/>
      <c r="BU54" s="261"/>
      <c r="BV54" s="261"/>
      <c r="BW54" s="261"/>
      <c r="BX54" s="262"/>
      <c r="CA54" s="157"/>
      <c r="CB54" s="168"/>
      <c r="CC54" s="168"/>
      <c r="CD54" s="168"/>
    </row>
    <row r="55" spans="1:82" s="1" customFormat="1" ht="35.25" customHeight="1">
      <c r="A55" s="315" t="s">
        <v>74</v>
      </c>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7"/>
      <c r="AF55" s="264" t="s">
        <v>46</v>
      </c>
      <c r="AG55" s="265"/>
      <c r="AH55" s="265"/>
      <c r="AI55" s="265"/>
      <c r="AJ55" s="265" t="s">
        <v>76</v>
      </c>
      <c r="AK55" s="265"/>
      <c r="AL55" s="265"/>
      <c r="AM55" s="265"/>
      <c r="AN55" s="265"/>
      <c r="AO55" s="265"/>
      <c r="AP55" s="265"/>
      <c r="AQ55" s="265"/>
      <c r="AR55" s="265"/>
      <c r="AS55" s="265"/>
      <c r="AT55" s="265"/>
      <c r="AU55" s="265"/>
      <c r="AV55" s="265"/>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1" t="s">
        <v>33</v>
      </c>
      <c r="BS55" s="261"/>
      <c r="BT55" s="261"/>
      <c r="BU55" s="261"/>
      <c r="BV55" s="261"/>
      <c r="BW55" s="261"/>
      <c r="BX55" s="262"/>
      <c r="CA55" s="157"/>
      <c r="CB55" s="168"/>
      <c r="CC55" s="168"/>
      <c r="CD55" s="168"/>
    </row>
    <row r="56" spans="1:82" s="1" customFormat="1">
      <c r="A56" s="354"/>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6"/>
      <c r="AF56" s="281"/>
      <c r="AG56" s="282"/>
      <c r="AH56" s="282"/>
      <c r="AI56" s="283"/>
      <c r="AJ56" s="265"/>
      <c r="AK56" s="265"/>
      <c r="AL56" s="265"/>
      <c r="AM56" s="265"/>
      <c r="AN56" s="265"/>
      <c r="AO56" s="265"/>
      <c r="AP56" s="265"/>
      <c r="AQ56" s="265"/>
      <c r="AR56" s="265"/>
      <c r="AS56" s="265"/>
      <c r="AT56" s="265"/>
      <c r="AU56" s="265"/>
      <c r="AV56" s="265"/>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1"/>
      <c r="BS56" s="261"/>
      <c r="BT56" s="261"/>
      <c r="BU56" s="261"/>
      <c r="BV56" s="261"/>
      <c r="BW56" s="261"/>
      <c r="BX56" s="262"/>
      <c r="CA56" s="157"/>
      <c r="CB56" s="168"/>
      <c r="CC56" s="168"/>
      <c r="CD56" s="168"/>
    </row>
    <row r="57" spans="1:82" s="1" customFormat="1">
      <c r="A57" s="341" t="s">
        <v>75</v>
      </c>
      <c r="B57" s="342"/>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3"/>
      <c r="AF57" s="280" t="s">
        <v>47</v>
      </c>
      <c r="AG57" s="279"/>
      <c r="AH57" s="279"/>
      <c r="AI57" s="279"/>
      <c r="AJ57" s="279" t="s">
        <v>33</v>
      </c>
      <c r="AK57" s="279"/>
      <c r="AL57" s="279"/>
      <c r="AM57" s="279"/>
      <c r="AN57" s="279"/>
      <c r="AO57" s="279"/>
      <c r="AP57" s="279"/>
      <c r="AQ57" s="279"/>
      <c r="AR57" s="279" t="s">
        <v>298</v>
      </c>
      <c r="AS57" s="279"/>
      <c r="AT57" s="279"/>
      <c r="AU57" s="279"/>
      <c r="AV57" s="279"/>
      <c r="AW57" s="266">
        <f>AW58+AW70+AW77+AW93+AW99+AW103+AW107</f>
        <v>15694797.25</v>
      </c>
      <c r="AX57" s="266"/>
      <c r="AY57" s="266"/>
      <c r="AZ57" s="266"/>
      <c r="BA57" s="266"/>
      <c r="BB57" s="266"/>
      <c r="BC57" s="266"/>
      <c r="BD57" s="266">
        <f t="shared" ref="BD57" si="8">BD58+BD70+BD77+BD93+BD99+BD103+BD107</f>
        <v>15809607</v>
      </c>
      <c r="BE57" s="266"/>
      <c r="BF57" s="266"/>
      <c r="BG57" s="266"/>
      <c r="BH57" s="266"/>
      <c r="BI57" s="266"/>
      <c r="BJ57" s="266"/>
      <c r="BK57" s="266">
        <f t="shared" ref="BK57" si="9">BK58+BK70+BK77+BK93+BK99+BK103+BK107</f>
        <v>16797307</v>
      </c>
      <c r="BL57" s="266"/>
      <c r="BM57" s="266"/>
      <c r="BN57" s="266"/>
      <c r="BO57" s="266"/>
      <c r="BP57" s="266"/>
      <c r="BQ57" s="266"/>
      <c r="BR57" s="349"/>
      <c r="BS57" s="349"/>
      <c r="BT57" s="349"/>
      <c r="BU57" s="349"/>
      <c r="BV57" s="349"/>
      <c r="BW57" s="349"/>
      <c r="BX57" s="350"/>
      <c r="CA57" s="157"/>
      <c r="CB57" s="168"/>
      <c r="CC57" s="168"/>
      <c r="CD57" s="168"/>
    </row>
    <row r="58" spans="1:82" s="1" customFormat="1" ht="21.75" customHeight="1">
      <c r="A58" s="306" t="s">
        <v>77</v>
      </c>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8"/>
      <c r="AF58" s="264" t="s">
        <v>48</v>
      </c>
      <c r="AG58" s="265"/>
      <c r="AH58" s="265"/>
      <c r="AI58" s="265"/>
      <c r="AJ58" s="265" t="s">
        <v>33</v>
      </c>
      <c r="AK58" s="265"/>
      <c r="AL58" s="265"/>
      <c r="AM58" s="265"/>
      <c r="AN58" s="265"/>
      <c r="AO58" s="265"/>
      <c r="AP58" s="265"/>
      <c r="AQ58" s="265"/>
      <c r="AR58" s="265" t="s">
        <v>299</v>
      </c>
      <c r="AS58" s="265"/>
      <c r="AT58" s="265"/>
      <c r="AU58" s="265"/>
      <c r="AV58" s="265"/>
      <c r="AW58" s="263">
        <f>AW59+AW60+AW62</f>
        <v>12982107</v>
      </c>
      <c r="AX58" s="263"/>
      <c r="AY58" s="263"/>
      <c r="AZ58" s="263"/>
      <c r="BA58" s="263"/>
      <c r="BB58" s="263"/>
      <c r="BC58" s="263"/>
      <c r="BD58" s="263">
        <f t="shared" ref="BD58" si="10">BD59+BD60+BD62</f>
        <v>15503807</v>
      </c>
      <c r="BE58" s="263"/>
      <c r="BF58" s="263"/>
      <c r="BG58" s="263"/>
      <c r="BH58" s="263"/>
      <c r="BI58" s="263"/>
      <c r="BJ58" s="263"/>
      <c r="BK58" s="263">
        <f t="shared" ref="BK58" si="11">BK59+BK60+BK62</f>
        <v>16491507</v>
      </c>
      <c r="BL58" s="263"/>
      <c r="BM58" s="263"/>
      <c r="BN58" s="263"/>
      <c r="BO58" s="263"/>
      <c r="BP58" s="263"/>
      <c r="BQ58" s="263"/>
      <c r="BR58" s="261" t="s">
        <v>33</v>
      </c>
      <c r="BS58" s="261"/>
      <c r="BT58" s="261"/>
      <c r="BU58" s="261"/>
      <c r="BV58" s="261"/>
      <c r="BW58" s="261"/>
      <c r="BX58" s="262"/>
      <c r="CA58" s="157"/>
      <c r="CB58" s="168"/>
      <c r="CC58" s="168"/>
      <c r="CD58" s="168"/>
    </row>
    <row r="59" spans="1:82" s="1" customFormat="1" ht="24" customHeight="1">
      <c r="A59" s="339" t="s">
        <v>78</v>
      </c>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40"/>
      <c r="AF59" s="264" t="s">
        <v>49</v>
      </c>
      <c r="AG59" s="265"/>
      <c r="AH59" s="265"/>
      <c r="AI59" s="265"/>
      <c r="AJ59" s="265" t="s">
        <v>83</v>
      </c>
      <c r="AK59" s="265"/>
      <c r="AL59" s="265"/>
      <c r="AM59" s="265"/>
      <c r="AN59" s="265"/>
      <c r="AO59" s="265"/>
      <c r="AP59" s="265"/>
      <c r="AQ59" s="265"/>
      <c r="AR59" s="265" t="s">
        <v>300</v>
      </c>
      <c r="AS59" s="265"/>
      <c r="AT59" s="265"/>
      <c r="AU59" s="265"/>
      <c r="AV59" s="265"/>
      <c r="AW59" s="263">
        <f>5003800+920000+207100+516500+109000+420000+100600+347800+398800+912800+10000-47500+20000+19200-3000+291804+509700-1000+1996.93-230400-11520.74+475119.81</f>
        <v>9970800</v>
      </c>
      <c r="AX59" s="263"/>
      <c r="AY59" s="263"/>
      <c r="AZ59" s="263"/>
      <c r="BA59" s="263"/>
      <c r="BB59" s="263"/>
      <c r="BC59" s="263"/>
      <c r="BD59" s="263">
        <f>6008700+920000+217600+516500+114600+420000+100600+1438000-49600+2221200</f>
        <v>11907600</v>
      </c>
      <c r="BE59" s="263"/>
      <c r="BF59" s="263"/>
      <c r="BG59" s="263"/>
      <c r="BH59" s="263"/>
      <c r="BI59" s="263"/>
      <c r="BJ59" s="263"/>
      <c r="BK59" s="263">
        <f>6747800+920000+226300+516500+119200+420000+100600+965942-51600+2701458</f>
        <v>12666200</v>
      </c>
      <c r="BL59" s="263"/>
      <c r="BM59" s="263"/>
      <c r="BN59" s="263"/>
      <c r="BO59" s="263"/>
      <c r="BP59" s="263"/>
      <c r="BQ59" s="263"/>
      <c r="BR59" s="261" t="s">
        <v>33</v>
      </c>
      <c r="BS59" s="261"/>
      <c r="BT59" s="261"/>
      <c r="BU59" s="261"/>
      <c r="BV59" s="261"/>
      <c r="BW59" s="261"/>
      <c r="BX59" s="262"/>
      <c r="CA59" s="157"/>
      <c r="CB59" s="183">
        <f>AW59-'заработная плата 111'!M20-'заработная плата 111'!M31-'заработная плата 111'!M47-'заработная плата 111'!M62-'заработная плата 111'!M77-'заработная плата 111'!M92-'заработная плата 111'!M124-'заработная плата 111'!M138-'заработная плата 111'!M153</f>
        <v>-1.2548713857540861E-3</v>
      </c>
      <c r="CC59" s="183">
        <f>BD59-'заработная плата 111'!N20-'заработная плата 111'!N31-'заработная плата 111'!N47-'заработная плата 111'!N62-'заработная плата 111'!N77-'заработная плата 111'!N92-'заработная плата 111'!N124-'заработная плата 111'!N138-'заработная плата 111'!N153</f>
        <v>0</v>
      </c>
      <c r="CD59" s="183">
        <f>BK59-'заработная плата 111'!O20-'заработная плата 111'!O31-'заработная плата 111'!O47-'заработная плата 111'!O62-'заработная плата 111'!O77-'заработная плата 111'!O92-'заработная плата 111'!O124-'заработная плата 111'!O138-'заработная плата 111'!O153</f>
        <v>0</v>
      </c>
    </row>
    <row r="60" spans="1:82" s="1" customFormat="1">
      <c r="A60" s="347" t="s">
        <v>79</v>
      </c>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8"/>
      <c r="AF60" s="264" t="s">
        <v>50</v>
      </c>
      <c r="AG60" s="265"/>
      <c r="AH60" s="265"/>
      <c r="AI60" s="265"/>
      <c r="AJ60" s="265" t="s">
        <v>84</v>
      </c>
      <c r="AK60" s="265"/>
      <c r="AL60" s="265"/>
      <c r="AM60" s="265"/>
      <c r="AN60" s="265"/>
      <c r="AO60" s="265"/>
      <c r="AP60" s="265"/>
      <c r="AQ60" s="265"/>
      <c r="AR60" s="265" t="s">
        <v>301</v>
      </c>
      <c r="AS60" s="265"/>
      <c r="AT60" s="265"/>
      <c r="AU60" s="265"/>
      <c r="AV60" s="265"/>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1" t="s">
        <v>33</v>
      </c>
      <c r="BS60" s="261"/>
      <c r="BT60" s="261"/>
      <c r="BU60" s="261"/>
      <c r="BV60" s="261"/>
      <c r="BW60" s="261"/>
      <c r="BX60" s="262"/>
      <c r="CA60" s="157"/>
      <c r="CB60" s="168"/>
      <c r="CC60" s="168"/>
      <c r="CD60" s="168"/>
    </row>
    <row r="61" spans="1:82" s="1" customFormat="1" ht="23.25" hidden="1" customHeight="1">
      <c r="A61" s="288" t="s">
        <v>80</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305"/>
      <c r="AF61" s="264" t="s">
        <v>70</v>
      </c>
      <c r="AG61" s="265"/>
      <c r="AH61" s="265"/>
      <c r="AI61" s="265"/>
      <c r="AJ61" s="265" t="s">
        <v>85</v>
      </c>
      <c r="AK61" s="265"/>
      <c r="AL61" s="265"/>
      <c r="AM61" s="265"/>
      <c r="AN61" s="265"/>
      <c r="AO61" s="265"/>
      <c r="AP61" s="265"/>
      <c r="AQ61" s="265"/>
      <c r="AR61" s="265"/>
      <c r="AS61" s="265"/>
      <c r="AT61" s="265"/>
      <c r="AU61" s="265"/>
      <c r="AV61" s="265"/>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1" t="s">
        <v>33</v>
      </c>
      <c r="BS61" s="261"/>
      <c r="BT61" s="261"/>
      <c r="BU61" s="261"/>
      <c r="BV61" s="261"/>
      <c r="BW61" s="261"/>
      <c r="BX61" s="262"/>
      <c r="CA61" s="157"/>
      <c r="CB61" s="168"/>
      <c r="CC61" s="168"/>
      <c r="CD61" s="168"/>
    </row>
    <row r="62" spans="1:82" s="1" customFormat="1" ht="35.25" customHeight="1">
      <c r="A62" s="336" t="s">
        <v>206</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8"/>
      <c r="AF62" s="264" t="s">
        <v>71</v>
      </c>
      <c r="AG62" s="265"/>
      <c r="AH62" s="265"/>
      <c r="AI62" s="265"/>
      <c r="AJ62" s="265" t="s">
        <v>86</v>
      </c>
      <c r="AK62" s="265"/>
      <c r="AL62" s="265"/>
      <c r="AM62" s="265"/>
      <c r="AN62" s="265"/>
      <c r="AO62" s="265"/>
      <c r="AP62" s="265"/>
      <c r="AQ62" s="265"/>
      <c r="AR62" s="265" t="s">
        <v>302</v>
      </c>
      <c r="AS62" s="265"/>
      <c r="AT62" s="265"/>
      <c r="AU62" s="265"/>
      <c r="AV62" s="265"/>
      <c r="AW62" s="263">
        <f>AW63</f>
        <v>3011307</v>
      </c>
      <c r="AX62" s="263"/>
      <c r="AY62" s="263"/>
      <c r="AZ62" s="263"/>
      <c r="BA62" s="263"/>
      <c r="BB62" s="263"/>
      <c r="BC62" s="263"/>
      <c r="BD62" s="263">
        <f>BD63</f>
        <v>3596207</v>
      </c>
      <c r="BE62" s="263"/>
      <c r="BF62" s="263"/>
      <c r="BG62" s="263"/>
      <c r="BH62" s="263"/>
      <c r="BI62" s="263"/>
      <c r="BJ62" s="263"/>
      <c r="BK62" s="263">
        <f>BK63</f>
        <v>3825307</v>
      </c>
      <c r="BL62" s="263"/>
      <c r="BM62" s="263"/>
      <c r="BN62" s="263"/>
      <c r="BO62" s="263"/>
      <c r="BP62" s="263"/>
      <c r="BQ62" s="263"/>
      <c r="BR62" s="261" t="s">
        <v>33</v>
      </c>
      <c r="BS62" s="261"/>
      <c r="BT62" s="261"/>
      <c r="BU62" s="261"/>
      <c r="BV62" s="261"/>
      <c r="BW62" s="261"/>
      <c r="BX62" s="262"/>
      <c r="CA62" s="157"/>
      <c r="CB62" s="168"/>
      <c r="CC62" s="168"/>
      <c r="CD62" s="168"/>
    </row>
    <row r="63" spans="1:82" s="1" customFormat="1" ht="22.5" customHeight="1">
      <c r="A63" s="333" t="s">
        <v>81</v>
      </c>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5"/>
      <c r="AF63" s="264" t="s">
        <v>72</v>
      </c>
      <c r="AG63" s="265"/>
      <c r="AH63" s="265"/>
      <c r="AI63" s="265"/>
      <c r="AJ63" s="265" t="s">
        <v>86</v>
      </c>
      <c r="AK63" s="265"/>
      <c r="AL63" s="265"/>
      <c r="AM63" s="265"/>
      <c r="AN63" s="265"/>
      <c r="AO63" s="265"/>
      <c r="AP63" s="265"/>
      <c r="AQ63" s="265"/>
      <c r="AR63" s="265" t="s">
        <v>302</v>
      </c>
      <c r="AS63" s="265"/>
      <c r="AT63" s="265"/>
      <c r="AU63" s="265"/>
      <c r="AV63" s="265"/>
      <c r="AW63" s="263">
        <f>1640000+277000+62600+156000+33000+126840+30400-34395.28+105000+120500+183295.28+47500+6040+8800+88196+125000+1000+603.07-256.9-69600-3479.26+107264.09</f>
        <v>3011307</v>
      </c>
      <c r="AX63" s="263"/>
      <c r="AY63" s="263"/>
      <c r="AZ63" s="263"/>
      <c r="BA63" s="263"/>
      <c r="BB63" s="263"/>
      <c r="BC63" s="263"/>
      <c r="BD63" s="263">
        <f>1814700+277800+65700+156000+34600+126840+30400+430000+49600+610567</f>
        <v>3596207</v>
      </c>
      <c r="BE63" s="263"/>
      <c r="BF63" s="263"/>
      <c r="BG63" s="263"/>
      <c r="BH63" s="263"/>
      <c r="BI63" s="263"/>
      <c r="BJ63" s="263"/>
      <c r="BK63" s="263">
        <f>2037800+277800+68400+156000+36000+126840+30400+284858+51600+755609</f>
        <v>3825307</v>
      </c>
      <c r="BL63" s="263"/>
      <c r="BM63" s="263"/>
      <c r="BN63" s="263"/>
      <c r="BO63" s="263"/>
      <c r="BP63" s="263"/>
      <c r="BQ63" s="263"/>
      <c r="BR63" s="261" t="s">
        <v>33</v>
      </c>
      <c r="BS63" s="261"/>
      <c r="BT63" s="261"/>
      <c r="BU63" s="261"/>
      <c r="BV63" s="261"/>
      <c r="BW63" s="261"/>
      <c r="BX63" s="262"/>
      <c r="CA63" s="157"/>
      <c r="CB63" s="183">
        <f>AW63-'налоги 119 '!I25-'налоги 119 '!I44-'налоги 119 '!I63-'налоги 119 '!I82-'налоги 119 '!I101-'налоги 119 '!I120-'налоги 119 '!I139-'налоги 119 '!I157-'налоги 119 '!I175</f>
        <v>0</v>
      </c>
      <c r="CC63" s="183">
        <f>BD63-'налоги 119 '!K25-'налоги 119 '!K44-'налоги 119 '!K63-'налоги 119 '!K82-'налоги 119 '!K101-'налоги 119 '!K120-'налоги 119 '!K139-'налоги 119 '!K157-'налоги 119 '!K175</f>
        <v>0</v>
      </c>
      <c r="CD63" s="183">
        <f>BK63-'налоги 119 '!M25-'налоги 119 '!M44-'налоги 119 '!M63-'налоги 119 '!M82-'налоги 119 '!M101-'налоги 119 '!M120-'налоги 119 '!M139-'налоги 119 '!M157-'налоги 119 '!M175</f>
        <v>0</v>
      </c>
    </row>
    <row r="64" spans="1:82" s="1" customFormat="1" hidden="1">
      <c r="A64" s="330" t="s">
        <v>82</v>
      </c>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2"/>
      <c r="AF64" s="264" t="s">
        <v>73</v>
      </c>
      <c r="AG64" s="265"/>
      <c r="AH64" s="265"/>
      <c r="AI64" s="265"/>
      <c r="AJ64" s="265" t="s">
        <v>86</v>
      </c>
      <c r="AK64" s="265"/>
      <c r="AL64" s="265"/>
      <c r="AM64" s="265"/>
      <c r="AN64" s="265"/>
      <c r="AO64" s="265"/>
      <c r="AP64" s="265"/>
      <c r="AQ64" s="265"/>
      <c r="AR64" s="265"/>
      <c r="AS64" s="265"/>
      <c r="AT64" s="265"/>
      <c r="AU64" s="265"/>
      <c r="AV64" s="265"/>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1" t="s">
        <v>33</v>
      </c>
      <c r="BS64" s="261"/>
      <c r="BT64" s="261"/>
      <c r="BU64" s="261"/>
      <c r="BV64" s="261"/>
      <c r="BW64" s="261"/>
      <c r="BX64" s="262"/>
      <c r="CA64" s="157"/>
      <c r="CB64" s="168"/>
      <c r="CC64" s="168"/>
      <c r="CD64" s="168"/>
    </row>
    <row r="65" spans="1:82" s="1" customFormat="1" ht="22.5" hidden="1" customHeight="1">
      <c r="A65" s="288" t="s">
        <v>87</v>
      </c>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305"/>
      <c r="AF65" s="264" t="s">
        <v>88</v>
      </c>
      <c r="AG65" s="265"/>
      <c r="AH65" s="265"/>
      <c r="AI65" s="265"/>
      <c r="AJ65" s="265" t="s">
        <v>89</v>
      </c>
      <c r="AK65" s="265"/>
      <c r="AL65" s="265"/>
      <c r="AM65" s="265"/>
      <c r="AN65" s="265"/>
      <c r="AO65" s="265"/>
      <c r="AP65" s="265"/>
      <c r="AQ65" s="265"/>
      <c r="AR65" s="265"/>
      <c r="AS65" s="265"/>
      <c r="AT65" s="265"/>
      <c r="AU65" s="265"/>
      <c r="AV65" s="265"/>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1" t="s">
        <v>33</v>
      </c>
      <c r="BS65" s="261"/>
      <c r="BT65" s="261"/>
      <c r="BU65" s="261"/>
      <c r="BV65" s="261"/>
      <c r="BW65" s="261"/>
      <c r="BX65" s="262"/>
      <c r="CA65" s="157"/>
      <c r="CB65" s="168"/>
      <c r="CC65" s="168"/>
      <c r="CD65" s="168"/>
    </row>
    <row r="66" spans="1:82" s="1" customFormat="1" ht="22.5" hidden="1" customHeight="1">
      <c r="A66" s="288" t="s">
        <v>219</v>
      </c>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305"/>
      <c r="AF66" s="264" t="s">
        <v>92</v>
      </c>
      <c r="AG66" s="265"/>
      <c r="AH66" s="265"/>
      <c r="AI66" s="265"/>
      <c r="AJ66" s="265" t="s">
        <v>220</v>
      </c>
      <c r="AK66" s="265"/>
      <c r="AL66" s="265"/>
      <c r="AM66" s="265"/>
      <c r="AN66" s="265"/>
      <c r="AO66" s="265"/>
      <c r="AP66" s="265"/>
      <c r="AQ66" s="265"/>
      <c r="AR66" s="265"/>
      <c r="AS66" s="265"/>
      <c r="AT66" s="265"/>
      <c r="AU66" s="265"/>
      <c r="AV66" s="265"/>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1" t="s">
        <v>33</v>
      </c>
      <c r="BS66" s="261"/>
      <c r="BT66" s="261"/>
      <c r="BU66" s="261"/>
      <c r="BV66" s="261"/>
      <c r="BW66" s="261"/>
      <c r="BX66" s="262"/>
      <c r="CA66" s="157"/>
      <c r="CB66" s="168"/>
      <c r="CC66" s="168"/>
      <c r="CD66" s="168"/>
    </row>
    <row r="67" spans="1:82" s="1" customFormat="1" ht="24" hidden="1" customHeight="1">
      <c r="A67" s="288" t="s">
        <v>94</v>
      </c>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305"/>
      <c r="AF67" s="264" t="s">
        <v>93</v>
      </c>
      <c r="AG67" s="265"/>
      <c r="AH67" s="265"/>
      <c r="AI67" s="265"/>
      <c r="AJ67" s="265" t="s">
        <v>90</v>
      </c>
      <c r="AK67" s="265"/>
      <c r="AL67" s="265"/>
      <c r="AM67" s="265"/>
      <c r="AN67" s="265"/>
      <c r="AO67" s="265"/>
      <c r="AP67" s="265"/>
      <c r="AQ67" s="265"/>
      <c r="AR67" s="265"/>
      <c r="AS67" s="265"/>
      <c r="AT67" s="265"/>
      <c r="AU67" s="265"/>
      <c r="AV67" s="265"/>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1" t="s">
        <v>33</v>
      </c>
      <c r="BS67" s="261"/>
      <c r="BT67" s="261"/>
      <c r="BU67" s="261"/>
      <c r="BV67" s="261"/>
      <c r="BW67" s="261"/>
      <c r="BX67" s="262"/>
      <c r="CA67" s="157"/>
      <c r="CB67" s="168"/>
      <c r="CC67" s="168"/>
      <c r="CD67" s="168"/>
    </row>
    <row r="68" spans="1:82" s="1" customFormat="1" ht="25.5" hidden="1" customHeight="1">
      <c r="A68" s="288" t="s">
        <v>221</v>
      </c>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305"/>
      <c r="AF68" s="264" t="s">
        <v>222</v>
      </c>
      <c r="AG68" s="265"/>
      <c r="AH68" s="265"/>
      <c r="AI68" s="265"/>
      <c r="AJ68" s="265" t="s">
        <v>91</v>
      </c>
      <c r="AK68" s="265"/>
      <c r="AL68" s="265"/>
      <c r="AM68" s="265"/>
      <c r="AN68" s="265"/>
      <c r="AO68" s="265"/>
      <c r="AP68" s="265"/>
      <c r="AQ68" s="265"/>
      <c r="AR68" s="265"/>
      <c r="AS68" s="265"/>
      <c r="AT68" s="265"/>
      <c r="AU68" s="265"/>
      <c r="AV68" s="265"/>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1" t="s">
        <v>33</v>
      </c>
      <c r="BS68" s="261"/>
      <c r="BT68" s="261"/>
      <c r="BU68" s="261"/>
      <c r="BV68" s="261"/>
      <c r="BW68" s="261"/>
      <c r="BX68" s="262"/>
      <c r="CA68" s="157"/>
      <c r="CB68" s="168"/>
      <c r="CC68" s="168"/>
      <c r="CD68" s="168"/>
    </row>
    <row r="69" spans="1:82" s="1" customFormat="1" ht="24.75" hidden="1" customHeight="1">
      <c r="A69" s="330" t="s">
        <v>95</v>
      </c>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2"/>
      <c r="AF69" s="264" t="s">
        <v>223</v>
      </c>
      <c r="AG69" s="265"/>
      <c r="AH69" s="265"/>
      <c r="AI69" s="265"/>
      <c r="AJ69" s="265" t="s">
        <v>91</v>
      </c>
      <c r="AK69" s="265"/>
      <c r="AL69" s="265"/>
      <c r="AM69" s="265"/>
      <c r="AN69" s="265"/>
      <c r="AO69" s="265"/>
      <c r="AP69" s="265"/>
      <c r="AQ69" s="265"/>
      <c r="AR69" s="265"/>
      <c r="AS69" s="265"/>
      <c r="AT69" s="265"/>
      <c r="AU69" s="265"/>
      <c r="AV69" s="265"/>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1" t="s">
        <v>33</v>
      </c>
      <c r="BS69" s="261"/>
      <c r="BT69" s="261"/>
      <c r="BU69" s="261"/>
      <c r="BV69" s="261"/>
      <c r="BW69" s="261"/>
      <c r="BX69" s="262"/>
      <c r="CA69" s="157"/>
      <c r="CB69" s="168"/>
      <c r="CC69" s="168"/>
      <c r="CD69" s="168"/>
    </row>
    <row r="70" spans="1:82" s="1" customFormat="1">
      <c r="A70" s="443" t="s">
        <v>106</v>
      </c>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5"/>
      <c r="AF70" s="264" t="s">
        <v>96</v>
      </c>
      <c r="AG70" s="265"/>
      <c r="AH70" s="265"/>
      <c r="AI70" s="265"/>
      <c r="AJ70" s="265" t="s">
        <v>109</v>
      </c>
      <c r="AK70" s="265"/>
      <c r="AL70" s="265"/>
      <c r="AM70" s="265"/>
      <c r="AN70" s="265"/>
      <c r="AO70" s="265"/>
      <c r="AP70" s="265"/>
      <c r="AQ70" s="265"/>
      <c r="AR70" s="279"/>
      <c r="AS70" s="279"/>
      <c r="AT70" s="279"/>
      <c r="AU70" s="279"/>
      <c r="AV70" s="279"/>
      <c r="AW70" s="266">
        <f>AW71</f>
        <v>0</v>
      </c>
      <c r="AX70" s="266"/>
      <c r="AY70" s="266"/>
      <c r="AZ70" s="266"/>
      <c r="BA70" s="266"/>
      <c r="BB70" s="266"/>
      <c r="BC70" s="266"/>
      <c r="BD70" s="266">
        <f t="shared" ref="BD70" si="12">BD71</f>
        <v>0</v>
      </c>
      <c r="BE70" s="266"/>
      <c r="BF70" s="266"/>
      <c r="BG70" s="266"/>
      <c r="BH70" s="266"/>
      <c r="BI70" s="266"/>
      <c r="BJ70" s="266"/>
      <c r="BK70" s="266">
        <f t="shared" ref="BK70" si="13">BK71</f>
        <v>0</v>
      </c>
      <c r="BL70" s="266"/>
      <c r="BM70" s="266"/>
      <c r="BN70" s="266"/>
      <c r="BO70" s="266"/>
      <c r="BP70" s="266"/>
      <c r="BQ70" s="266"/>
      <c r="BR70" s="261" t="s">
        <v>33</v>
      </c>
      <c r="BS70" s="261"/>
      <c r="BT70" s="261"/>
      <c r="BU70" s="261"/>
      <c r="BV70" s="261"/>
      <c r="BW70" s="261"/>
      <c r="BX70" s="262"/>
      <c r="CA70" s="157"/>
      <c r="CB70" s="168"/>
      <c r="CC70" s="168"/>
      <c r="CD70" s="168"/>
    </row>
    <row r="71" spans="1:82" s="1" customFormat="1" ht="33.75" customHeight="1">
      <c r="A71" s="446" t="s">
        <v>107</v>
      </c>
      <c r="B71" s="447"/>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8"/>
      <c r="AF71" s="264" t="s">
        <v>97</v>
      </c>
      <c r="AG71" s="265"/>
      <c r="AH71" s="265"/>
      <c r="AI71" s="265"/>
      <c r="AJ71" s="265" t="s">
        <v>110</v>
      </c>
      <c r="AK71" s="265"/>
      <c r="AL71" s="265"/>
      <c r="AM71" s="265"/>
      <c r="AN71" s="265"/>
      <c r="AO71" s="265"/>
      <c r="AP71" s="265"/>
      <c r="AQ71" s="265"/>
      <c r="AR71" s="265"/>
      <c r="AS71" s="265"/>
      <c r="AT71" s="265"/>
      <c r="AU71" s="265"/>
      <c r="AV71" s="265"/>
      <c r="AW71" s="263">
        <f>AW72</f>
        <v>0</v>
      </c>
      <c r="AX71" s="263"/>
      <c r="AY71" s="263"/>
      <c r="AZ71" s="263"/>
      <c r="BA71" s="263"/>
      <c r="BB71" s="263"/>
      <c r="BC71" s="263"/>
      <c r="BD71" s="263">
        <f t="shared" ref="BD71" si="14">BD72</f>
        <v>0</v>
      </c>
      <c r="BE71" s="263"/>
      <c r="BF71" s="263"/>
      <c r="BG71" s="263"/>
      <c r="BH71" s="263"/>
      <c r="BI71" s="263"/>
      <c r="BJ71" s="263"/>
      <c r="BK71" s="263">
        <f t="shared" ref="BK71" si="15">BK72</f>
        <v>0</v>
      </c>
      <c r="BL71" s="263"/>
      <c r="BM71" s="263"/>
      <c r="BN71" s="263"/>
      <c r="BO71" s="263"/>
      <c r="BP71" s="263"/>
      <c r="BQ71" s="263"/>
      <c r="BR71" s="261" t="s">
        <v>33</v>
      </c>
      <c r="BS71" s="261"/>
      <c r="BT71" s="261"/>
      <c r="BU71" s="261"/>
      <c r="BV71" s="261"/>
      <c r="BW71" s="261"/>
      <c r="BX71" s="262"/>
      <c r="CA71" s="157"/>
      <c r="CB71" s="168"/>
      <c r="CC71" s="168"/>
      <c r="CD71" s="168"/>
    </row>
    <row r="72" spans="1:82" s="1" customFormat="1" ht="36" customHeight="1">
      <c r="A72" s="325" t="s">
        <v>108</v>
      </c>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7"/>
      <c r="AF72" s="264" t="s">
        <v>98</v>
      </c>
      <c r="AG72" s="265"/>
      <c r="AH72" s="265"/>
      <c r="AI72" s="265"/>
      <c r="AJ72" s="265" t="s">
        <v>111</v>
      </c>
      <c r="AK72" s="265"/>
      <c r="AL72" s="265"/>
      <c r="AM72" s="265"/>
      <c r="AN72" s="265"/>
      <c r="AO72" s="265"/>
      <c r="AP72" s="265"/>
      <c r="AQ72" s="265"/>
      <c r="AR72" s="265" t="s">
        <v>303</v>
      </c>
      <c r="AS72" s="265"/>
      <c r="AT72" s="265"/>
      <c r="AU72" s="265"/>
      <c r="AV72" s="265"/>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1" t="s">
        <v>33</v>
      </c>
      <c r="BS72" s="261"/>
      <c r="BT72" s="261"/>
      <c r="BU72" s="261"/>
      <c r="BV72" s="261"/>
      <c r="BW72" s="261"/>
      <c r="BX72" s="262"/>
      <c r="CA72" s="157"/>
      <c r="CB72" s="168"/>
      <c r="CC72" s="168"/>
      <c r="CD72" s="168"/>
    </row>
    <row r="73" spans="1:82" s="1" customFormat="1">
      <c r="A73" s="449"/>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1"/>
      <c r="AF73" s="281"/>
      <c r="AG73" s="282"/>
      <c r="AH73" s="282"/>
      <c r="AI73" s="283"/>
      <c r="AJ73" s="265"/>
      <c r="AK73" s="265"/>
      <c r="AL73" s="265"/>
      <c r="AM73" s="265"/>
      <c r="AN73" s="265"/>
      <c r="AO73" s="265"/>
      <c r="AP73" s="265"/>
      <c r="AQ73" s="265"/>
      <c r="AR73" s="265"/>
      <c r="AS73" s="265"/>
      <c r="AT73" s="265"/>
      <c r="AU73" s="265"/>
      <c r="AV73" s="265"/>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1"/>
      <c r="BS73" s="261"/>
      <c r="BT73" s="261"/>
      <c r="BU73" s="261"/>
      <c r="BV73" s="261"/>
      <c r="BW73" s="261"/>
      <c r="BX73" s="262"/>
      <c r="CA73" s="157"/>
      <c r="CB73" s="168"/>
      <c r="CC73" s="168"/>
      <c r="CD73" s="168"/>
    </row>
    <row r="74" spans="1:82" s="1" customFormat="1" ht="24.75" hidden="1" customHeight="1">
      <c r="A74" s="288" t="s">
        <v>112</v>
      </c>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305"/>
      <c r="AF74" s="264" t="s">
        <v>99</v>
      </c>
      <c r="AG74" s="265"/>
      <c r="AH74" s="265"/>
      <c r="AI74" s="265"/>
      <c r="AJ74" s="265" t="s">
        <v>115</v>
      </c>
      <c r="AK74" s="265"/>
      <c r="AL74" s="265"/>
      <c r="AM74" s="265"/>
      <c r="AN74" s="265"/>
      <c r="AO74" s="265"/>
      <c r="AP74" s="265"/>
      <c r="AQ74" s="265"/>
      <c r="AR74" s="265"/>
      <c r="AS74" s="265"/>
      <c r="AT74" s="265"/>
      <c r="AU74" s="265"/>
      <c r="AV74" s="265"/>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1" t="s">
        <v>33</v>
      </c>
      <c r="BS74" s="261"/>
      <c r="BT74" s="261"/>
      <c r="BU74" s="261"/>
      <c r="BV74" s="261"/>
      <c r="BW74" s="261"/>
      <c r="BX74" s="262"/>
      <c r="CA74" s="157"/>
      <c r="CB74" s="168"/>
      <c r="CC74" s="168"/>
      <c r="CD74" s="168"/>
    </row>
    <row r="75" spans="1:82" s="1" customFormat="1" ht="49.5" hidden="1" customHeight="1">
      <c r="A75" s="288" t="s">
        <v>113</v>
      </c>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305"/>
      <c r="AF75" s="264" t="s">
        <v>100</v>
      </c>
      <c r="AG75" s="265"/>
      <c r="AH75" s="265"/>
      <c r="AI75" s="265"/>
      <c r="AJ75" s="265" t="s">
        <v>116</v>
      </c>
      <c r="AK75" s="265"/>
      <c r="AL75" s="265"/>
      <c r="AM75" s="265"/>
      <c r="AN75" s="265"/>
      <c r="AO75" s="265"/>
      <c r="AP75" s="265"/>
      <c r="AQ75" s="265"/>
      <c r="AR75" s="265"/>
      <c r="AS75" s="265"/>
      <c r="AT75" s="265"/>
      <c r="AU75" s="265"/>
      <c r="AV75" s="265"/>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1" t="s">
        <v>33</v>
      </c>
      <c r="BS75" s="261"/>
      <c r="BT75" s="261"/>
      <c r="BU75" s="261"/>
      <c r="BV75" s="261"/>
      <c r="BW75" s="261"/>
      <c r="BX75" s="262"/>
      <c r="CA75" s="157"/>
      <c r="CB75" s="168"/>
      <c r="CC75" s="168"/>
      <c r="CD75" s="168"/>
    </row>
    <row r="76" spans="1:82" s="1" customFormat="1" ht="12" hidden="1" customHeight="1">
      <c r="A76" s="362" t="s">
        <v>224</v>
      </c>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3"/>
      <c r="AF76" s="264" t="s">
        <v>101</v>
      </c>
      <c r="AG76" s="265"/>
      <c r="AH76" s="265"/>
      <c r="AI76" s="265"/>
      <c r="AJ76" s="265" t="s">
        <v>117</v>
      </c>
      <c r="AK76" s="265"/>
      <c r="AL76" s="265"/>
      <c r="AM76" s="265"/>
      <c r="AN76" s="265"/>
      <c r="AO76" s="265"/>
      <c r="AP76" s="265"/>
      <c r="AQ76" s="265"/>
      <c r="AR76" s="265"/>
      <c r="AS76" s="265"/>
      <c r="AT76" s="265"/>
      <c r="AU76" s="265"/>
      <c r="AV76" s="265"/>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1" t="s">
        <v>33</v>
      </c>
      <c r="BS76" s="261"/>
      <c r="BT76" s="261"/>
      <c r="BU76" s="261"/>
      <c r="BV76" s="261"/>
      <c r="BW76" s="261"/>
      <c r="BX76" s="262"/>
      <c r="CA76" s="157"/>
      <c r="CB76" s="168"/>
      <c r="CC76" s="168"/>
      <c r="CD76" s="168"/>
    </row>
    <row r="77" spans="1:82" s="1" customFormat="1">
      <c r="A77" s="306" t="s">
        <v>114</v>
      </c>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8"/>
      <c r="AF77" s="264" t="s">
        <v>102</v>
      </c>
      <c r="AG77" s="265"/>
      <c r="AH77" s="265"/>
      <c r="AI77" s="265"/>
      <c r="AJ77" s="265" t="s">
        <v>118</v>
      </c>
      <c r="AK77" s="265"/>
      <c r="AL77" s="265"/>
      <c r="AM77" s="265"/>
      <c r="AN77" s="265"/>
      <c r="AO77" s="265"/>
      <c r="AP77" s="265"/>
      <c r="AQ77" s="265"/>
      <c r="AR77" s="265"/>
      <c r="AS77" s="265"/>
      <c r="AT77" s="265"/>
      <c r="AU77" s="265"/>
      <c r="AV77" s="265"/>
      <c r="AW77" s="263">
        <f>AW78+AW79+AW80+AW81+AW82</f>
        <v>22360</v>
      </c>
      <c r="AX77" s="263"/>
      <c r="AY77" s="263"/>
      <c r="AZ77" s="263"/>
      <c r="BA77" s="263"/>
      <c r="BB77" s="263"/>
      <c r="BC77" s="263"/>
      <c r="BD77" s="263">
        <f t="shared" ref="BD77" si="16">BD78+BD79+BD80+BD81+BD82</f>
        <v>0</v>
      </c>
      <c r="BE77" s="263"/>
      <c r="BF77" s="263"/>
      <c r="BG77" s="263"/>
      <c r="BH77" s="263"/>
      <c r="BI77" s="263"/>
      <c r="BJ77" s="263"/>
      <c r="BK77" s="263">
        <f t="shared" ref="BK77" si="17">BK78+BK79+BK80+BK81+BK82</f>
        <v>0</v>
      </c>
      <c r="BL77" s="263"/>
      <c r="BM77" s="263"/>
      <c r="BN77" s="263"/>
      <c r="BO77" s="263"/>
      <c r="BP77" s="263"/>
      <c r="BQ77" s="263"/>
      <c r="BR77" s="261" t="s">
        <v>33</v>
      </c>
      <c r="BS77" s="261"/>
      <c r="BT77" s="261"/>
      <c r="BU77" s="261"/>
      <c r="BV77" s="261"/>
      <c r="BW77" s="261"/>
      <c r="BX77" s="262"/>
      <c r="CA77" s="157"/>
      <c r="CB77" s="183">
        <f>AW77-'налоги 290'!J15</f>
        <v>0</v>
      </c>
      <c r="CC77" s="183">
        <f>AX77-'налоги 290'!K15</f>
        <v>0</v>
      </c>
      <c r="CD77" s="183">
        <f>AY77-'налоги 290'!L15</f>
        <v>0</v>
      </c>
    </row>
    <row r="78" spans="1:82" s="1" customFormat="1" ht="24" customHeight="1">
      <c r="A78" s="315" t="s">
        <v>137</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7"/>
      <c r="AF78" s="264" t="s">
        <v>103</v>
      </c>
      <c r="AG78" s="265"/>
      <c r="AH78" s="265"/>
      <c r="AI78" s="265"/>
      <c r="AJ78" s="265" t="s">
        <v>119</v>
      </c>
      <c r="AK78" s="265"/>
      <c r="AL78" s="265"/>
      <c r="AM78" s="265"/>
      <c r="AN78" s="265"/>
      <c r="AO78" s="265"/>
      <c r="AP78" s="265"/>
      <c r="AQ78" s="265"/>
      <c r="AR78" s="265" t="s">
        <v>304</v>
      </c>
      <c r="AS78" s="265"/>
      <c r="AT78" s="265"/>
      <c r="AU78" s="265"/>
      <c r="AV78" s="265"/>
      <c r="AW78" s="263">
        <f>9800+60</f>
        <v>9860</v>
      </c>
      <c r="AX78" s="263"/>
      <c r="AY78" s="263"/>
      <c r="AZ78" s="263"/>
      <c r="BA78" s="263"/>
      <c r="BB78" s="263"/>
      <c r="BC78" s="263"/>
      <c r="BD78" s="263"/>
      <c r="BE78" s="263"/>
      <c r="BF78" s="263"/>
      <c r="BG78" s="263"/>
      <c r="BH78" s="263"/>
      <c r="BI78" s="263"/>
      <c r="BJ78" s="263"/>
      <c r="BK78" s="263"/>
      <c r="BL78" s="263"/>
      <c r="BM78" s="263"/>
      <c r="BN78" s="263"/>
      <c r="BO78" s="263"/>
      <c r="BP78" s="263"/>
      <c r="BQ78" s="263"/>
      <c r="BR78" s="261" t="s">
        <v>33</v>
      </c>
      <c r="BS78" s="261"/>
      <c r="BT78" s="261"/>
      <c r="BU78" s="261"/>
      <c r="BV78" s="261"/>
      <c r="BW78" s="261"/>
      <c r="BX78" s="262"/>
      <c r="CA78" s="157" t="s">
        <v>408</v>
      </c>
      <c r="CB78" s="168"/>
      <c r="CC78" s="168"/>
      <c r="CD78" s="168"/>
    </row>
    <row r="79" spans="1:82" s="1" customFormat="1" ht="23.25" customHeight="1">
      <c r="A79" s="315" t="s">
        <v>138</v>
      </c>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7"/>
      <c r="AF79" s="264" t="s">
        <v>104</v>
      </c>
      <c r="AG79" s="265"/>
      <c r="AH79" s="265"/>
      <c r="AI79" s="265"/>
      <c r="AJ79" s="265" t="s">
        <v>120</v>
      </c>
      <c r="AK79" s="265"/>
      <c r="AL79" s="265"/>
      <c r="AM79" s="265"/>
      <c r="AN79" s="265"/>
      <c r="AO79" s="265"/>
      <c r="AP79" s="265"/>
      <c r="AQ79" s="265"/>
      <c r="AR79" s="265" t="s">
        <v>304</v>
      </c>
      <c r="AS79" s="265"/>
      <c r="AT79" s="265"/>
      <c r="AU79" s="265"/>
      <c r="AV79" s="265"/>
      <c r="AW79" s="263">
        <v>2400</v>
      </c>
      <c r="AX79" s="263"/>
      <c r="AY79" s="263"/>
      <c r="AZ79" s="263"/>
      <c r="BA79" s="263"/>
      <c r="BB79" s="263"/>
      <c r="BC79" s="263"/>
      <c r="BD79" s="263"/>
      <c r="BE79" s="263"/>
      <c r="BF79" s="263"/>
      <c r="BG79" s="263"/>
      <c r="BH79" s="263"/>
      <c r="BI79" s="263"/>
      <c r="BJ79" s="263"/>
      <c r="BK79" s="263"/>
      <c r="BL79" s="263"/>
      <c r="BM79" s="263"/>
      <c r="BN79" s="263"/>
      <c r="BO79" s="263"/>
      <c r="BP79" s="263"/>
      <c r="BQ79" s="263"/>
      <c r="BR79" s="261" t="s">
        <v>33</v>
      </c>
      <c r="BS79" s="261"/>
      <c r="BT79" s="261"/>
      <c r="BU79" s="261"/>
      <c r="BV79" s="261"/>
      <c r="BW79" s="261"/>
      <c r="BX79" s="262"/>
      <c r="CA79" s="157" t="s">
        <v>409</v>
      </c>
      <c r="CB79" s="168"/>
      <c r="CC79" s="168"/>
      <c r="CD79" s="168"/>
    </row>
    <row r="80" spans="1:82" s="1" customFormat="1" ht="11.25" customHeight="1">
      <c r="A80" s="452" t="s">
        <v>139</v>
      </c>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3"/>
      <c r="AF80" s="264" t="s">
        <v>105</v>
      </c>
      <c r="AG80" s="265"/>
      <c r="AH80" s="265"/>
      <c r="AI80" s="265"/>
      <c r="AJ80" s="265" t="s">
        <v>121</v>
      </c>
      <c r="AK80" s="265"/>
      <c r="AL80" s="265"/>
      <c r="AM80" s="265"/>
      <c r="AN80" s="265"/>
      <c r="AO80" s="265"/>
      <c r="AP80" s="265"/>
      <c r="AQ80" s="265"/>
      <c r="AR80" s="265" t="s">
        <v>307</v>
      </c>
      <c r="AS80" s="265"/>
      <c r="AT80" s="265"/>
      <c r="AU80" s="265"/>
      <c r="AV80" s="265"/>
      <c r="AW80" s="263">
        <f>100+10000</f>
        <v>10100</v>
      </c>
      <c r="AX80" s="263"/>
      <c r="AY80" s="263"/>
      <c r="AZ80" s="263"/>
      <c r="BA80" s="263"/>
      <c r="BB80" s="263"/>
      <c r="BC80" s="263"/>
      <c r="BD80" s="263"/>
      <c r="BE80" s="263"/>
      <c r="BF80" s="263"/>
      <c r="BG80" s="263"/>
      <c r="BH80" s="263"/>
      <c r="BI80" s="263"/>
      <c r="BJ80" s="263"/>
      <c r="BK80" s="263"/>
      <c r="BL80" s="263"/>
      <c r="BM80" s="263"/>
      <c r="BN80" s="263"/>
      <c r="BO80" s="263"/>
      <c r="BP80" s="263"/>
      <c r="BQ80" s="263"/>
      <c r="BR80" s="261" t="s">
        <v>33</v>
      </c>
      <c r="BS80" s="261"/>
      <c r="BT80" s="261"/>
      <c r="BU80" s="261"/>
      <c r="BV80" s="261"/>
      <c r="BW80" s="261"/>
      <c r="BX80" s="262"/>
      <c r="CA80" s="157" t="s">
        <v>410</v>
      </c>
      <c r="CB80" s="168"/>
      <c r="CC80" s="168"/>
      <c r="CD80" s="168"/>
    </row>
    <row r="81" spans="1:82" s="1" customFormat="1" ht="11.25" customHeight="1">
      <c r="A81" s="452" t="s">
        <v>139</v>
      </c>
      <c r="B81" s="452"/>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3"/>
      <c r="AF81" s="264" t="s">
        <v>305</v>
      </c>
      <c r="AG81" s="265"/>
      <c r="AH81" s="265"/>
      <c r="AI81" s="265"/>
      <c r="AJ81" s="265" t="s">
        <v>121</v>
      </c>
      <c r="AK81" s="265"/>
      <c r="AL81" s="265"/>
      <c r="AM81" s="265"/>
      <c r="AN81" s="265"/>
      <c r="AO81" s="265"/>
      <c r="AP81" s="265"/>
      <c r="AQ81" s="265"/>
      <c r="AR81" s="265" t="s">
        <v>308</v>
      </c>
      <c r="AS81" s="265"/>
      <c r="AT81" s="265"/>
      <c r="AU81" s="265"/>
      <c r="AV81" s="265"/>
      <c r="AW81" s="263">
        <v>0</v>
      </c>
      <c r="AX81" s="263"/>
      <c r="AY81" s="263"/>
      <c r="AZ81" s="263"/>
      <c r="BA81" s="263"/>
      <c r="BB81" s="263"/>
      <c r="BC81" s="263"/>
      <c r="BD81" s="263"/>
      <c r="BE81" s="263"/>
      <c r="BF81" s="263"/>
      <c r="BG81" s="263"/>
      <c r="BH81" s="263"/>
      <c r="BI81" s="263"/>
      <c r="BJ81" s="263"/>
      <c r="BK81" s="263"/>
      <c r="BL81" s="263"/>
      <c r="BM81" s="263"/>
      <c r="BN81" s="263"/>
      <c r="BO81" s="263"/>
      <c r="BP81" s="263"/>
      <c r="BQ81" s="263"/>
      <c r="BR81" s="261" t="s">
        <v>33</v>
      </c>
      <c r="BS81" s="261"/>
      <c r="BT81" s="261"/>
      <c r="BU81" s="261"/>
      <c r="BV81" s="261"/>
      <c r="BW81" s="261"/>
      <c r="BX81" s="262"/>
      <c r="CA81" s="157"/>
      <c r="CB81" s="168"/>
      <c r="CC81" s="168"/>
      <c r="CD81" s="168"/>
    </row>
    <row r="82" spans="1:82" s="1" customFormat="1" ht="11.25" customHeight="1">
      <c r="A82" s="452" t="s">
        <v>139</v>
      </c>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3"/>
      <c r="AF82" s="264" t="s">
        <v>306</v>
      </c>
      <c r="AG82" s="265"/>
      <c r="AH82" s="265"/>
      <c r="AI82" s="265"/>
      <c r="AJ82" s="265" t="s">
        <v>121</v>
      </c>
      <c r="AK82" s="265"/>
      <c r="AL82" s="265"/>
      <c r="AM82" s="265"/>
      <c r="AN82" s="265"/>
      <c r="AO82" s="265"/>
      <c r="AP82" s="265"/>
      <c r="AQ82" s="265"/>
      <c r="AR82" s="265" t="s">
        <v>309</v>
      </c>
      <c r="AS82" s="265"/>
      <c r="AT82" s="265"/>
      <c r="AU82" s="265"/>
      <c r="AV82" s="265"/>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1" t="s">
        <v>33</v>
      </c>
      <c r="BS82" s="261"/>
      <c r="BT82" s="261"/>
      <c r="BU82" s="261"/>
      <c r="BV82" s="261"/>
      <c r="BW82" s="261"/>
      <c r="BX82" s="262"/>
      <c r="CA82" s="157"/>
      <c r="CB82" s="168"/>
      <c r="CC82" s="168"/>
      <c r="CD82" s="168"/>
    </row>
    <row r="83" spans="1:82" s="1" customFormat="1" hidden="1">
      <c r="A83" s="285" t="s">
        <v>140</v>
      </c>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7"/>
      <c r="AF83" s="264" t="s">
        <v>128</v>
      </c>
      <c r="AG83" s="265"/>
      <c r="AH83" s="265"/>
      <c r="AI83" s="265"/>
      <c r="AJ83" s="265" t="s">
        <v>33</v>
      </c>
      <c r="AK83" s="265"/>
      <c r="AL83" s="265"/>
      <c r="AM83" s="265"/>
      <c r="AN83" s="265"/>
      <c r="AO83" s="265"/>
      <c r="AP83" s="265"/>
      <c r="AQ83" s="265"/>
      <c r="AR83" s="265"/>
      <c r="AS83" s="265"/>
      <c r="AT83" s="265"/>
      <c r="AU83" s="265"/>
      <c r="AV83" s="265"/>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1" t="s">
        <v>33</v>
      </c>
      <c r="BS83" s="261"/>
      <c r="BT83" s="261"/>
      <c r="BU83" s="261"/>
      <c r="BV83" s="261"/>
      <c r="BW83" s="261"/>
      <c r="BX83" s="262"/>
      <c r="CA83" s="157"/>
      <c r="CB83" s="168"/>
      <c r="CC83" s="168"/>
      <c r="CD83" s="168"/>
    </row>
    <row r="84" spans="1:82" s="1" customFormat="1" ht="24.75" hidden="1" customHeight="1">
      <c r="A84" s="344" t="s">
        <v>225</v>
      </c>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6"/>
      <c r="AF84" s="264" t="s">
        <v>129</v>
      </c>
      <c r="AG84" s="265"/>
      <c r="AH84" s="265"/>
      <c r="AI84" s="265"/>
      <c r="AJ84" s="265" t="s">
        <v>229</v>
      </c>
      <c r="AK84" s="265"/>
      <c r="AL84" s="265"/>
      <c r="AM84" s="265"/>
      <c r="AN84" s="265"/>
      <c r="AO84" s="265"/>
      <c r="AP84" s="265"/>
      <c r="AQ84" s="265"/>
      <c r="AR84" s="265"/>
      <c r="AS84" s="265"/>
      <c r="AT84" s="265"/>
      <c r="AU84" s="265"/>
      <c r="AV84" s="265"/>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1"/>
      <c r="BS84" s="261"/>
      <c r="BT84" s="261"/>
      <c r="BU84" s="261"/>
      <c r="BV84" s="261"/>
      <c r="BW84" s="261"/>
      <c r="BX84" s="262"/>
      <c r="CA84" s="157"/>
      <c r="CB84" s="168"/>
      <c r="CC84" s="168"/>
      <c r="CD84" s="168"/>
    </row>
    <row r="85" spans="1:82" s="1" customFormat="1" hidden="1">
      <c r="A85" s="344" t="s">
        <v>232</v>
      </c>
      <c r="B85" s="345"/>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6"/>
      <c r="AF85" s="264" t="s">
        <v>130</v>
      </c>
      <c r="AG85" s="265"/>
      <c r="AH85" s="265"/>
      <c r="AI85" s="265"/>
      <c r="AJ85" s="265" t="s">
        <v>230</v>
      </c>
      <c r="AK85" s="265"/>
      <c r="AL85" s="265"/>
      <c r="AM85" s="265"/>
      <c r="AN85" s="265"/>
      <c r="AO85" s="265"/>
      <c r="AP85" s="265"/>
      <c r="AQ85" s="265"/>
      <c r="AR85" s="265"/>
      <c r="AS85" s="265"/>
      <c r="AT85" s="265"/>
      <c r="AU85" s="265"/>
      <c r="AV85" s="265"/>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1"/>
      <c r="BS85" s="261"/>
      <c r="BT85" s="261"/>
      <c r="BU85" s="261"/>
      <c r="BV85" s="261"/>
      <c r="BW85" s="261"/>
      <c r="BX85" s="262"/>
      <c r="CA85" s="157"/>
      <c r="CB85" s="168"/>
      <c r="CC85" s="168"/>
      <c r="CD85" s="168"/>
    </row>
    <row r="86" spans="1:82" s="1" customFormat="1" ht="24" hidden="1" customHeight="1">
      <c r="A86" s="456" t="s">
        <v>233</v>
      </c>
      <c r="B86" s="456"/>
      <c r="C86" s="456"/>
      <c r="D86" s="456"/>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7"/>
      <c r="AF86" s="264" t="s">
        <v>131</v>
      </c>
      <c r="AG86" s="265"/>
      <c r="AH86" s="265"/>
      <c r="AI86" s="265"/>
      <c r="AJ86" s="265" t="s">
        <v>231</v>
      </c>
      <c r="AK86" s="265"/>
      <c r="AL86" s="265"/>
      <c r="AM86" s="265"/>
      <c r="AN86" s="265"/>
      <c r="AO86" s="265"/>
      <c r="AP86" s="265"/>
      <c r="AQ86" s="265"/>
      <c r="AR86" s="265"/>
      <c r="AS86" s="265"/>
      <c r="AT86" s="265"/>
      <c r="AU86" s="265"/>
      <c r="AV86" s="265"/>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1"/>
      <c r="BS86" s="261"/>
      <c r="BT86" s="261"/>
      <c r="BU86" s="261"/>
      <c r="BV86" s="261"/>
      <c r="BW86" s="261"/>
      <c r="BX86" s="262"/>
      <c r="CA86" s="157"/>
      <c r="CB86" s="168"/>
      <c r="CC86" s="168"/>
      <c r="CD86" s="168"/>
    </row>
    <row r="87" spans="1:82" s="1" customFormat="1" ht="12" hidden="1" customHeight="1">
      <c r="A87" s="344" t="s">
        <v>234</v>
      </c>
      <c r="B87" s="345"/>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6"/>
      <c r="AF87" s="264" t="s">
        <v>226</v>
      </c>
      <c r="AG87" s="265"/>
      <c r="AH87" s="265"/>
      <c r="AI87" s="265"/>
      <c r="AJ87" s="265" t="s">
        <v>122</v>
      </c>
      <c r="AK87" s="265"/>
      <c r="AL87" s="265"/>
      <c r="AM87" s="265"/>
      <c r="AN87" s="265"/>
      <c r="AO87" s="265"/>
      <c r="AP87" s="265"/>
      <c r="AQ87" s="265"/>
      <c r="AR87" s="265"/>
      <c r="AS87" s="265"/>
      <c r="AT87" s="265"/>
      <c r="AU87" s="265"/>
      <c r="AV87" s="265"/>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1"/>
      <c r="BS87" s="261"/>
      <c r="BT87" s="261"/>
      <c r="BU87" s="261"/>
      <c r="BV87" s="261"/>
      <c r="BW87" s="261"/>
      <c r="BX87" s="262"/>
      <c r="CA87" s="157"/>
      <c r="CB87" s="168"/>
      <c r="CC87" s="168"/>
      <c r="CD87" s="168"/>
    </row>
    <row r="88" spans="1:82" s="1" customFormat="1" ht="12" hidden="1" customHeight="1">
      <c r="A88" s="456" t="s">
        <v>141</v>
      </c>
      <c r="B88" s="456"/>
      <c r="C88" s="456"/>
      <c r="D88" s="456"/>
      <c r="E88" s="456"/>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7"/>
      <c r="AF88" s="264" t="s">
        <v>227</v>
      </c>
      <c r="AG88" s="265"/>
      <c r="AH88" s="265"/>
      <c r="AI88" s="265"/>
      <c r="AJ88" s="265" t="s">
        <v>123</v>
      </c>
      <c r="AK88" s="265"/>
      <c r="AL88" s="265"/>
      <c r="AM88" s="265"/>
      <c r="AN88" s="265"/>
      <c r="AO88" s="265"/>
      <c r="AP88" s="265"/>
      <c r="AQ88" s="265"/>
      <c r="AR88" s="265"/>
      <c r="AS88" s="265"/>
      <c r="AT88" s="265"/>
      <c r="AU88" s="265"/>
      <c r="AV88" s="265"/>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1"/>
      <c r="BS88" s="261"/>
      <c r="BT88" s="261"/>
      <c r="BU88" s="261"/>
      <c r="BV88" s="261"/>
      <c r="BW88" s="261"/>
      <c r="BX88" s="262"/>
      <c r="CA88" s="157"/>
      <c r="CB88" s="168"/>
      <c r="CC88" s="168"/>
      <c r="CD88" s="168"/>
    </row>
    <row r="89" spans="1:82" s="1" customFormat="1" ht="24" hidden="1" customHeight="1">
      <c r="A89" s="344" t="s">
        <v>142</v>
      </c>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6"/>
      <c r="AF89" s="264" t="s">
        <v>228</v>
      </c>
      <c r="AG89" s="265"/>
      <c r="AH89" s="265"/>
      <c r="AI89" s="265"/>
      <c r="AJ89" s="265" t="s">
        <v>124</v>
      </c>
      <c r="AK89" s="265"/>
      <c r="AL89" s="265"/>
      <c r="AM89" s="265"/>
      <c r="AN89" s="265"/>
      <c r="AO89" s="265"/>
      <c r="AP89" s="265"/>
      <c r="AQ89" s="265"/>
      <c r="AR89" s="265"/>
      <c r="AS89" s="265"/>
      <c r="AT89" s="265"/>
      <c r="AU89" s="265"/>
      <c r="AV89" s="265"/>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1"/>
      <c r="BS89" s="261"/>
      <c r="BT89" s="261"/>
      <c r="BU89" s="261"/>
      <c r="BV89" s="261"/>
      <c r="BW89" s="261"/>
      <c r="BX89" s="262"/>
      <c r="CA89" s="157"/>
      <c r="CB89" s="168"/>
      <c r="CC89" s="168"/>
      <c r="CD89" s="168"/>
    </row>
    <row r="90" spans="1:82" s="1" customFormat="1" ht="12" hidden="1" customHeight="1">
      <c r="A90" s="454"/>
      <c r="B90" s="454"/>
      <c r="C90" s="454"/>
      <c r="D90" s="454"/>
      <c r="E90" s="454"/>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5"/>
      <c r="AF90" s="264"/>
      <c r="AG90" s="265"/>
      <c r="AH90" s="265"/>
      <c r="AI90" s="265"/>
      <c r="AJ90" s="265"/>
      <c r="AK90" s="265"/>
      <c r="AL90" s="265"/>
      <c r="AM90" s="265"/>
      <c r="AN90" s="265"/>
      <c r="AO90" s="265"/>
      <c r="AP90" s="265"/>
      <c r="AQ90" s="265"/>
      <c r="AR90" s="265"/>
      <c r="AS90" s="265"/>
      <c r="AT90" s="265"/>
      <c r="AU90" s="265"/>
      <c r="AV90" s="265"/>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1"/>
      <c r="BS90" s="261"/>
      <c r="BT90" s="261"/>
      <c r="BU90" s="261"/>
      <c r="BV90" s="261"/>
      <c r="BW90" s="261"/>
      <c r="BX90" s="262"/>
      <c r="CA90" s="157"/>
      <c r="CB90" s="168"/>
      <c r="CC90" s="168"/>
      <c r="CD90" s="168"/>
    </row>
    <row r="91" spans="1:82" s="1" customFormat="1" hidden="1">
      <c r="A91" s="285" t="s">
        <v>143</v>
      </c>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7"/>
      <c r="AF91" s="264" t="s">
        <v>132</v>
      </c>
      <c r="AG91" s="265"/>
      <c r="AH91" s="265"/>
      <c r="AI91" s="265"/>
      <c r="AJ91" s="265" t="s">
        <v>33</v>
      </c>
      <c r="AK91" s="265"/>
      <c r="AL91" s="265"/>
      <c r="AM91" s="265"/>
      <c r="AN91" s="265"/>
      <c r="AO91" s="265"/>
      <c r="AP91" s="265"/>
      <c r="AQ91" s="265"/>
      <c r="AR91" s="265"/>
      <c r="AS91" s="265"/>
      <c r="AT91" s="265"/>
      <c r="AU91" s="265"/>
      <c r="AV91" s="265"/>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1" t="s">
        <v>33</v>
      </c>
      <c r="BS91" s="261"/>
      <c r="BT91" s="261"/>
      <c r="BU91" s="261"/>
      <c r="BV91" s="261"/>
      <c r="BW91" s="261"/>
      <c r="BX91" s="262"/>
      <c r="CA91" s="157"/>
      <c r="CB91" s="168"/>
      <c r="CC91" s="168"/>
      <c r="CD91" s="168"/>
    </row>
    <row r="92" spans="1:82" s="1" customFormat="1" ht="36" hidden="1" customHeight="1">
      <c r="A92" s="288" t="s">
        <v>144</v>
      </c>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305"/>
      <c r="AF92" s="264" t="s">
        <v>133</v>
      </c>
      <c r="AG92" s="265"/>
      <c r="AH92" s="265"/>
      <c r="AI92" s="265"/>
      <c r="AJ92" s="265" t="s">
        <v>125</v>
      </c>
      <c r="AK92" s="265"/>
      <c r="AL92" s="265"/>
      <c r="AM92" s="265"/>
      <c r="AN92" s="265"/>
      <c r="AO92" s="265"/>
      <c r="AP92" s="265"/>
      <c r="AQ92" s="265"/>
      <c r="AR92" s="265"/>
      <c r="AS92" s="265"/>
      <c r="AT92" s="265"/>
      <c r="AU92" s="265"/>
      <c r="AV92" s="265"/>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1" t="s">
        <v>33</v>
      </c>
      <c r="BS92" s="261"/>
      <c r="BT92" s="261"/>
      <c r="BU92" s="261"/>
      <c r="BV92" s="261"/>
      <c r="BW92" s="261"/>
      <c r="BX92" s="262"/>
      <c r="CA92" s="157"/>
      <c r="CB92" s="168"/>
      <c r="CC92" s="168"/>
      <c r="CD92" s="168"/>
    </row>
    <row r="93" spans="1:82" s="1" customFormat="1">
      <c r="A93" s="306" t="s">
        <v>158</v>
      </c>
      <c r="B93" s="307"/>
      <c r="C93" s="307"/>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8"/>
      <c r="AF93" s="264" t="s">
        <v>134</v>
      </c>
      <c r="AG93" s="265"/>
      <c r="AH93" s="265"/>
      <c r="AI93" s="265"/>
      <c r="AJ93" s="265" t="s">
        <v>33</v>
      </c>
      <c r="AK93" s="265"/>
      <c r="AL93" s="265"/>
      <c r="AM93" s="265"/>
      <c r="AN93" s="265"/>
      <c r="AO93" s="265"/>
      <c r="AP93" s="265"/>
      <c r="AQ93" s="265"/>
      <c r="AR93" s="265" t="s">
        <v>310</v>
      </c>
      <c r="AS93" s="265"/>
      <c r="AT93" s="265"/>
      <c r="AU93" s="265"/>
      <c r="AV93" s="265"/>
      <c r="AW93" s="263">
        <f>AW95+AW96+AW98</f>
        <v>2690330.2500000005</v>
      </c>
      <c r="AX93" s="263"/>
      <c r="AY93" s="263"/>
      <c r="AZ93" s="263"/>
      <c r="BA93" s="263"/>
      <c r="BB93" s="263"/>
      <c r="BC93" s="263"/>
      <c r="BD93" s="263">
        <f t="shared" ref="BD93" si="18">BD95+BD96+BD98</f>
        <v>305800</v>
      </c>
      <c r="BE93" s="263"/>
      <c r="BF93" s="263"/>
      <c r="BG93" s="263"/>
      <c r="BH93" s="263"/>
      <c r="BI93" s="263"/>
      <c r="BJ93" s="263"/>
      <c r="BK93" s="263">
        <f t="shared" ref="BK93" si="19">BK95+BK96+BK98</f>
        <v>305800</v>
      </c>
      <c r="BL93" s="263"/>
      <c r="BM93" s="263"/>
      <c r="BN93" s="263"/>
      <c r="BO93" s="263"/>
      <c r="BP93" s="263"/>
      <c r="BQ93" s="263"/>
      <c r="BR93" s="261"/>
      <c r="BS93" s="261"/>
      <c r="BT93" s="261"/>
      <c r="BU93" s="261"/>
      <c r="BV93" s="261"/>
      <c r="BW93" s="261"/>
      <c r="BX93" s="262"/>
      <c r="CA93" s="157"/>
      <c r="CB93" s="168"/>
      <c r="CC93" s="168"/>
      <c r="CD93" s="168"/>
    </row>
    <row r="94" spans="1:82" s="1" customFormat="1" ht="36" hidden="1" customHeight="1">
      <c r="A94" s="362" t="s">
        <v>249</v>
      </c>
      <c r="B94" s="458"/>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9"/>
      <c r="AF94" s="264" t="s">
        <v>135</v>
      </c>
      <c r="AG94" s="265"/>
      <c r="AH94" s="265"/>
      <c r="AI94" s="265"/>
      <c r="AJ94" s="265" t="s">
        <v>126</v>
      </c>
      <c r="AK94" s="265"/>
      <c r="AL94" s="265"/>
      <c r="AM94" s="265"/>
      <c r="AN94" s="265"/>
      <c r="AO94" s="265"/>
      <c r="AP94" s="265"/>
      <c r="AQ94" s="265"/>
      <c r="AR94" s="265"/>
      <c r="AS94" s="265"/>
      <c r="AT94" s="265"/>
      <c r="AU94" s="265"/>
      <c r="AV94" s="265"/>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1"/>
      <c r="BS94" s="261"/>
      <c r="BT94" s="261"/>
      <c r="BU94" s="261"/>
      <c r="BV94" s="261"/>
      <c r="BW94" s="261"/>
      <c r="BX94" s="262"/>
      <c r="CA94" s="157"/>
      <c r="CB94" s="168"/>
      <c r="CC94" s="168"/>
      <c r="CD94" s="168"/>
    </row>
    <row r="95" spans="1:82" s="1" customFormat="1" ht="24.75" customHeight="1">
      <c r="A95" s="315" t="s">
        <v>145</v>
      </c>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7"/>
      <c r="AF95" s="264" t="s">
        <v>136</v>
      </c>
      <c r="AG95" s="265"/>
      <c r="AH95" s="265"/>
      <c r="AI95" s="265"/>
      <c r="AJ95" s="265" t="s">
        <v>127</v>
      </c>
      <c r="AK95" s="265"/>
      <c r="AL95" s="265"/>
      <c r="AM95" s="265"/>
      <c r="AN95" s="265"/>
      <c r="AO95" s="265"/>
      <c r="AP95" s="265"/>
      <c r="AQ95" s="265"/>
      <c r="AR95" s="265"/>
      <c r="AS95" s="265"/>
      <c r="AT95" s="265"/>
      <c r="AU95" s="265"/>
      <c r="AV95" s="265"/>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1"/>
      <c r="BS95" s="261"/>
      <c r="BT95" s="261"/>
      <c r="BU95" s="261"/>
      <c r="BV95" s="261"/>
      <c r="BW95" s="261"/>
      <c r="BX95" s="262"/>
      <c r="CA95" s="157"/>
      <c r="CB95" s="168"/>
      <c r="CC95" s="168"/>
      <c r="CD95" s="168"/>
    </row>
    <row r="96" spans="1:82" s="1" customFormat="1">
      <c r="A96" s="315" t="s">
        <v>250</v>
      </c>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7"/>
      <c r="AF96" s="264" t="s">
        <v>146</v>
      </c>
      <c r="AG96" s="265"/>
      <c r="AH96" s="265"/>
      <c r="AI96" s="265"/>
      <c r="AJ96" s="265" t="s">
        <v>147</v>
      </c>
      <c r="AK96" s="265"/>
      <c r="AL96" s="265"/>
      <c r="AM96" s="265"/>
      <c r="AN96" s="265"/>
      <c r="AO96" s="265"/>
      <c r="AP96" s="265"/>
      <c r="AQ96" s="265"/>
      <c r="AR96" s="265"/>
      <c r="AS96" s="265"/>
      <c r="AT96" s="265"/>
      <c r="AU96" s="265"/>
      <c r="AV96" s="265"/>
      <c r="AW96" s="263">
        <f>1846100+80903.85+217599.76</f>
        <v>2144603.6100000003</v>
      </c>
      <c r="AX96" s="263"/>
      <c r="AY96" s="263"/>
      <c r="AZ96" s="263"/>
      <c r="BA96" s="263"/>
      <c r="BB96" s="263"/>
      <c r="BC96" s="263"/>
      <c r="BD96" s="263">
        <v>305800</v>
      </c>
      <c r="BE96" s="263"/>
      <c r="BF96" s="263"/>
      <c r="BG96" s="263"/>
      <c r="BH96" s="263"/>
      <c r="BI96" s="263"/>
      <c r="BJ96" s="263"/>
      <c r="BK96" s="263">
        <v>305800</v>
      </c>
      <c r="BL96" s="263"/>
      <c r="BM96" s="263"/>
      <c r="BN96" s="263"/>
      <c r="BO96" s="263"/>
      <c r="BP96" s="263"/>
      <c r="BQ96" s="263"/>
      <c r="BR96" s="261"/>
      <c r="BS96" s="261"/>
      <c r="BT96" s="261"/>
      <c r="BU96" s="261"/>
      <c r="BV96" s="261"/>
      <c r="BW96" s="261"/>
      <c r="BX96" s="262"/>
      <c r="CA96" s="157" t="s">
        <v>425</v>
      </c>
      <c r="CB96" s="183">
        <f>AW96-'закупки обл 611'!N13-'закупки обл 611'!N41-'закупки обл 611'!N49-'закупки мест 611'!I9-'закупки мест 611'!L43-'закупки мест 611'!L59-'закупки мест 611'!I78-'закупки мест 612'!M13-'закупки мест 612'!L28-'закупки мест 612'!L40-'закупки мест 612'!L53-'закупки мест 612'!J79-'закупки вб'!J18</f>
        <v>0</v>
      </c>
      <c r="CC96" s="183">
        <f>BD96-'закупки обл 611'!S49-'закупки мест 611'!K78-'закупки мест 612'!L79-'закупки мест 611'!K9</f>
        <v>0</v>
      </c>
      <c r="CD96" s="183">
        <f>BK96-'закупки обл 611'!V49-'закупки мест 611'!M9-'закупки мест 612'!M79</f>
        <v>0</v>
      </c>
    </row>
    <row r="97" spans="1:82" s="1" customFormat="1" ht="36" hidden="1" customHeight="1">
      <c r="A97" s="362" t="s">
        <v>255</v>
      </c>
      <c r="B97" s="362"/>
      <c r="C97" s="362"/>
      <c r="D97" s="362"/>
      <c r="E97" s="362"/>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3"/>
      <c r="AF97" s="291" t="s">
        <v>148</v>
      </c>
      <c r="AG97" s="292"/>
      <c r="AH97" s="292"/>
      <c r="AI97" s="293"/>
      <c r="AJ97" s="297" t="s">
        <v>251</v>
      </c>
      <c r="AK97" s="292"/>
      <c r="AL97" s="292"/>
      <c r="AM97" s="292"/>
      <c r="AN97" s="292"/>
      <c r="AO97" s="292"/>
      <c r="AP97" s="292"/>
      <c r="AQ97" s="293"/>
      <c r="AR97" s="297"/>
      <c r="AS97" s="292"/>
      <c r="AT97" s="292"/>
      <c r="AU97" s="292"/>
      <c r="AV97" s="293"/>
      <c r="AW97" s="267"/>
      <c r="AX97" s="268"/>
      <c r="AY97" s="268"/>
      <c r="AZ97" s="268"/>
      <c r="BA97" s="268"/>
      <c r="BB97" s="268"/>
      <c r="BC97" s="269"/>
      <c r="BD97" s="267"/>
      <c r="BE97" s="268"/>
      <c r="BF97" s="268"/>
      <c r="BG97" s="268"/>
      <c r="BH97" s="268"/>
      <c r="BI97" s="268"/>
      <c r="BJ97" s="269"/>
      <c r="BK97" s="267"/>
      <c r="BL97" s="268"/>
      <c r="BM97" s="268"/>
      <c r="BN97" s="268"/>
      <c r="BO97" s="268"/>
      <c r="BP97" s="268"/>
      <c r="BQ97" s="269"/>
      <c r="BR97" s="273"/>
      <c r="BS97" s="274"/>
      <c r="BT97" s="274"/>
      <c r="BU97" s="274"/>
      <c r="BV97" s="274"/>
      <c r="BW97" s="274"/>
      <c r="BX97" s="275"/>
      <c r="CA97" s="157" t="s">
        <v>425</v>
      </c>
      <c r="CB97" s="168"/>
      <c r="CC97" s="168"/>
      <c r="CD97" s="168"/>
    </row>
    <row r="98" spans="1:82" s="1" customFormat="1" ht="12" customHeight="1">
      <c r="A98" s="336" t="s">
        <v>254</v>
      </c>
      <c r="B98" s="337"/>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8"/>
      <c r="AF98" s="264" t="s">
        <v>252</v>
      </c>
      <c r="AG98" s="265"/>
      <c r="AH98" s="265"/>
      <c r="AI98" s="265"/>
      <c r="AJ98" s="265" t="s">
        <v>253</v>
      </c>
      <c r="AK98" s="265"/>
      <c r="AL98" s="265"/>
      <c r="AM98" s="265"/>
      <c r="AN98" s="265"/>
      <c r="AO98" s="265"/>
      <c r="AP98" s="265"/>
      <c r="AQ98" s="265"/>
      <c r="AR98" s="265"/>
      <c r="AS98" s="265"/>
      <c r="AT98" s="265"/>
      <c r="AU98" s="265"/>
      <c r="AV98" s="265"/>
      <c r="AW98" s="263">
        <f>519900+25826.64</f>
        <v>545726.64</v>
      </c>
      <c r="AX98" s="263"/>
      <c r="AY98" s="263"/>
      <c r="AZ98" s="263"/>
      <c r="BA98" s="263"/>
      <c r="BB98" s="263"/>
      <c r="BC98" s="263"/>
      <c r="BD98" s="263">
        <v>0</v>
      </c>
      <c r="BE98" s="263"/>
      <c r="BF98" s="263"/>
      <c r="BG98" s="263"/>
      <c r="BH98" s="263"/>
      <c r="BI98" s="263"/>
      <c r="BJ98" s="263"/>
      <c r="BK98" s="263">
        <v>0</v>
      </c>
      <c r="BL98" s="263"/>
      <c r="BM98" s="263"/>
      <c r="BN98" s="263"/>
      <c r="BO98" s="263"/>
      <c r="BP98" s="263"/>
      <c r="BQ98" s="263"/>
      <c r="BR98" s="261"/>
      <c r="BS98" s="261"/>
      <c r="BT98" s="261"/>
      <c r="BU98" s="261"/>
      <c r="BV98" s="261"/>
      <c r="BW98" s="261"/>
      <c r="BX98" s="262"/>
      <c r="CA98" s="157" t="s">
        <v>423</v>
      </c>
      <c r="CB98" s="183">
        <f>AW98-'закупки мест 611'!I15</f>
        <v>0</v>
      </c>
      <c r="CC98" s="183">
        <f>BD98-'закупки мест 611'!K15</f>
        <v>0</v>
      </c>
      <c r="CD98" s="183">
        <f>BK98-'закупки мест 611'!M15</f>
        <v>0</v>
      </c>
    </row>
    <row r="99" spans="1:82" s="1" customFormat="1" ht="23.25" customHeight="1">
      <c r="A99" s="339" t="s">
        <v>257</v>
      </c>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40"/>
      <c r="AF99" s="281" t="s">
        <v>256</v>
      </c>
      <c r="AG99" s="282"/>
      <c r="AH99" s="282"/>
      <c r="AI99" s="283"/>
      <c r="AJ99" s="284" t="s">
        <v>151</v>
      </c>
      <c r="AK99" s="282"/>
      <c r="AL99" s="282"/>
      <c r="AM99" s="282"/>
      <c r="AN99" s="282"/>
      <c r="AO99" s="282"/>
      <c r="AP99" s="282"/>
      <c r="AQ99" s="283"/>
      <c r="AR99" s="284"/>
      <c r="AS99" s="282"/>
      <c r="AT99" s="282"/>
      <c r="AU99" s="282"/>
      <c r="AV99" s="283"/>
      <c r="AW99" s="364">
        <f>AW100+AW101+AW102</f>
        <v>0</v>
      </c>
      <c r="AX99" s="365"/>
      <c r="AY99" s="365"/>
      <c r="AZ99" s="365"/>
      <c r="BA99" s="365"/>
      <c r="BB99" s="365"/>
      <c r="BC99" s="366"/>
      <c r="BD99" s="364">
        <f t="shared" ref="BD99" si="20">BD100+BD101+BD102</f>
        <v>0</v>
      </c>
      <c r="BE99" s="365"/>
      <c r="BF99" s="365"/>
      <c r="BG99" s="365"/>
      <c r="BH99" s="365"/>
      <c r="BI99" s="365"/>
      <c r="BJ99" s="366"/>
      <c r="BK99" s="364">
        <f t="shared" ref="BK99" si="21">BK100+BK101+BK102</f>
        <v>0</v>
      </c>
      <c r="BL99" s="365"/>
      <c r="BM99" s="365"/>
      <c r="BN99" s="365"/>
      <c r="BO99" s="365"/>
      <c r="BP99" s="365"/>
      <c r="BQ99" s="366"/>
      <c r="BR99" s="369"/>
      <c r="BS99" s="370"/>
      <c r="BT99" s="370"/>
      <c r="BU99" s="370"/>
      <c r="BV99" s="370"/>
      <c r="BW99" s="370"/>
      <c r="BX99" s="371"/>
      <c r="CA99" s="157"/>
      <c r="CB99" s="168"/>
      <c r="CC99" s="168"/>
      <c r="CD99" s="168"/>
    </row>
    <row r="100" spans="1:82" s="1" customFormat="1" ht="36" customHeight="1">
      <c r="A100" s="325" t="s">
        <v>159</v>
      </c>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7"/>
      <c r="AF100" s="264" t="s">
        <v>258</v>
      </c>
      <c r="AG100" s="265"/>
      <c r="AH100" s="265"/>
      <c r="AI100" s="265"/>
      <c r="AJ100" s="265" t="s">
        <v>152</v>
      </c>
      <c r="AK100" s="265"/>
      <c r="AL100" s="265"/>
      <c r="AM100" s="265"/>
      <c r="AN100" s="265"/>
      <c r="AO100" s="265"/>
      <c r="AP100" s="265"/>
      <c r="AQ100" s="265"/>
      <c r="AR100" s="265"/>
      <c r="AS100" s="265"/>
      <c r="AT100" s="265"/>
      <c r="AU100" s="265"/>
      <c r="AV100" s="265"/>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1"/>
      <c r="BS100" s="261"/>
      <c r="BT100" s="261"/>
      <c r="BU100" s="261"/>
      <c r="BV100" s="261"/>
      <c r="BW100" s="261"/>
      <c r="BX100" s="262"/>
      <c r="CA100" s="157"/>
      <c r="CB100" s="168"/>
      <c r="CC100" s="168"/>
      <c r="CD100" s="168"/>
    </row>
    <row r="101" spans="1:82" s="1" customFormat="1" ht="24" customHeight="1">
      <c r="A101" s="325" t="s">
        <v>260</v>
      </c>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7"/>
      <c r="AF101" s="264" t="s">
        <v>259</v>
      </c>
      <c r="AG101" s="265"/>
      <c r="AH101" s="265"/>
      <c r="AI101" s="265"/>
      <c r="AJ101" s="265" t="s">
        <v>153</v>
      </c>
      <c r="AK101" s="265"/>
      <c r="AL101" s="265"/>
      <c r="AM101" s="265"/>
      <c r="AN101" s="265"/>
      <c r="AO101" s="265"/>
      <c r="AP101" s="265"/>
      <c r="AQ101" s="265"/>
      <c r="AR101" s="265"/>
      <c r="AS101" s="265"/>
      <c r="AT101" s="265"/>
      <c r="AU101" s="265"/>
      <c r="AV101" s="265"/>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1"/>
      <c r="BS101" s="261"/>
      <c r="BT101" s="261"/>
      <c r="BU101" s="261"/>
      <c r="BV101" s="261"/>
      <c r="BW101" s="261"/>
      <c r="BX101" s="262"/>
      <c r="CA101" s="157"/>
      <c r="CB101" s="168"/>
      <c r="CC101" s="168"/>
      <c r="CD101" s="168"/>
    </row>
    <row r="102" spans="1:82" s="1" customFormat="1" ht="24" customHeight="1">
      <c r="A102" s="325" t="s">
        <v>285</v>
      </c>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7"/>
      <c r="AF102" s="328" t="s">
        <v>286</v>
      </c>
      <c r="AG102" s="265"/>
      <c r="AH102" s="265"/>
      <c r="AI102" s="265"/>
      <c r="AJ102" s="329" t="s">
        <v>288</v>
      </c>
      <c r="AK102" s="265"/>
      <c r="AL102" s="265"/>
      <c r="AM102" s="265"/>
      <c r="AN102" s="265"/>
      <c r="AO102" s="265"/>
      <c r="AP102" s="265"/>
      <c r="AQ102" s="265"/>
      <c r="AR102" s="265"/>
      <c r="AS102" s="265"/>
      <c r="AT102" s="265"/>
      <c r="AU102" s="265"/>
      <c r="AV102" s="265"/>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1"/>
      <c r="BS102" s="261"/>
      <c r="BT102" s="261"/>
      <c r="BU102" s="261"/>
      <c r="BV102" s="261"/>
      <c r="BW102" s="261"/>
      <c r="BX102" s="262"/>
      <c r="CA102" s="157"/>
      <c r="CB102" s="168"/>
      <c r="CC102" s="168"/>
      <c r="CD102" s="168"/>
    </row>
    <row r="103" spans="1:82" s="1" customFormat="1">
      <c r="A103" s="460" t="s">
        <v>160</v>
      </c>
      <c r="B103" s="461"/>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2"/>
      <c r="AF103" s="280" t="s">
        <v>149</v>
      </c>
      <c r="AG103" s="279"/>
      <c r="AH103" s="279"/>
      <c r="AI103" s="279"/>
      <c r="AJ103" s="279" t="s">
        <v>150</v>
      </c>
      <c r="AK103" s="279"/>
      <c r="AL103" s="279"/>
      <c r="AM103" s="279"/>
      <c r="AN103" s="279"/>
      <c r="AO103" s="279"/>
      <c r="AP103" s="279"/>
      <c r="AQ103" s="279"/>
      <c r="AR103" s="265"/>
      <c r="AS103" s="265"/>
      <c r="AT103" s="265"/>
      <c r="AU103" s="265"/>
      <c r="AV103" s="265"/>
      <c r="AW103" s="263">
        <f>AW104+AW105+AW106</f>
        <v>0</v>
      </c>
      <c r="AX103" s="263"/>
      <c r="AY103" s="263"/>
      <c r="AZ103" s="263"/>
      <c r="BA103" s="263"/>
      <c r="BB103" s="263"/>
      <c r="BC103" s="263"/>
      <c r="BD103" s="263">
        <f t="shared" ref="BD103" si="22">BD104+BD105+BD106</f>
        <v>0</v>
      </c>
      <c r="BE103" s="263"/>
      <c r="BF103" s="263"/>
      <c r="BG103" s="263"/>
      <c r="BH103" s="263"/>
      <c r="BI103" s="263"/>
      <c r="BJ103" s="263"/>
      <c r="BK103" s="263">
        <f t="shared" ref="BK103" si="23">BK104+BK105+BK106</f>
        <v>0</v>
      </c>
      <c r="BL103" s="263"/>
      <c r="BM103" s="263"/>
      <c r="BN103" s="263"/>
      <c r="BO103" s="263"/>
      <c r="BP103" s="263"/>
      <c r="BQ103" s="263"/>
      <c r="BR103" s="261" t="s">
        <v>33</v>
      </c>
      <c r="BS103" s="261"/>
      <c r="BT103" s="261"/>
      <c r="BU103" s="261"/>
      <c r="BV103" s="261"/>
      <c r="BW103" s="261"/>
      <c r="BX103" s="262"/>
      <c r="CA103" s="157"/>
      <c r="CB103" s="168"/>
      <c r="CC103" s="168"/>
      <c r="CD103" s="168"/>
    </row>
    <row r="104" spans="1:82" s="1" customFormat="1" ht="25.5" customHeight="1">
      <c r="A104" s="315" t="s">
        <v>161</v>
      </c>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7"/>
      <c r="AF104" s="264" t="s">
        <v>203</v>
      </c>
      <c r="AG104" s="265"/>
      <c r="AH104" s="265"/>
      <c r="AI104" s="265"/>
      <c r="AJ104" s="265"/>
      <c r="AK104" s="265"/>
      <c r="AL104" s="265"/>
      <c r="AM104" s="265"/>
      <c r="AN104" s="265"/>
      <c r="AO104" s="265"/>
      <c r="AP104" s="265"/>
      <c r="AQ104" s="265"/>
      <c r="AR104" s="265"/>
      <c r="AS104" s="265"/>
      <c r="AT104" s="265"/>
      <c r="AU104" s="265"/>
      <c r="AV104" s="265"/>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1" t="s">
        <v>33</v>
      </c>
      <c r="BS104" s="261"/>
      <c r="BT104" s="261"/>
      <c r="BU104" s="261"/>
      <c r="BV104" s="261"/>
      <c r="BW104" s="261"/>
      <c r="BX104" s="262"/>
      <c r="CA104" s="157"/>
      <c r="CB104" s="168"/>
      <c r="CC104" s="168"/>
      <c r="CD104" s="168"/>
    </row>
    <row r="105" spans="1:82" s="1" customFormat="1">
      <c r="A105" s="315" t="s">
        <v>162</v>
      </c>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7"/>
      <c r="AF105" s="264" t="s">
        <v>204</v>
      </c>
      <c r="AG105" s="265"/>
      <c r="AH105" s="265"/>
      <c r="AI105" s="265"/>
      <c r="AJ105" s="265"/>
      <c r="AK105" s="265"/>
      <c r="AL105" s="265"/>
      <c r="AM105" s="265"/>
      <c r="AN105" s="265"/>
      <c r="AO105" s="265"/>
      <c r="AP105" s="265"/>
      <c r="AQ105" s="265"/>
      <c r="AR105" s="265"/>
      <c r="AS105" s="265"/>
      <c r="AT105" s="265"/>
      <c r="AU105" s="265"/>
      <c r="AV105" s="265"/>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1" t="s">
        <v>33</v>
      </c>
      <c r="BS105" s="261"/>
      <c r="BT105" s="261"/>
      <c r="BU105" s="261"/>
      <c r="BV105" s="261"/>
      <c r="BW105" s="261"/>
      <c r="BX105" s="262"/>
      <c r="CA105" s="157"/>
      <c r="CB105" s="168"/>
      <c r="CC105" s="168"/>
      <c r="CD105" s="168"/>
    </row>
    <row r="106" spans="1:82" s="1" customFormat="1">
      <c r="A106" s="336" t="s">
        <v>163</v>
      </c>
      <c r="B106" s="337"/>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8"/>
      <c r="AF106" s="264" t="s">
        <v>205</v>
      </c>
      <c r="AG106" s="265"/>
      <c r="AH106" s="265"/>
      <c r="AI106" s="265"/>
      <c r="AJ106" s="265"/>
      <c r="AK106" s="265"/>
      <c r="AL106" s="265"/>
      <c r="AM106" s="265"/>
      <c r="AN106" s="265"/>
      <c r="AO106" s="265"/>
      <c r="AP106" s="265"/>
      <c r="AQ106" s="265"/>
      <c r="AR106" s="265"/>
      <c r="AS106" s="265"/>
      <c r="AT106" s="265"/>
      <c r="AU106" s="265"/>
      <c r="AV106" s="265"/>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1" t="s">
        <v>33</v>
      </c>
      <c r="BS106" s="261"/>
      <c r="BT106" s="261"/>
      <c r="BU106" s="261"/>
      <c r="BV106" s="261"/>
      <c r="BW106" s="261"/>
      <c r="BX106" s="262"/>
      <c r="CA106" s="157"/>
      <c r="CB106" s="168"/>
      <c r="CC106" s="168"/>
      <c r="CD106" s="168"/>
    </row>
    <row r="107" spans="1:82" s="1" customFormat="1">
      <c r="A107" s="476" t="s">
        <v>164</v>
      </c>
      <c r="B107" s="477"/>
      <c r="C107" s="477"/>
      <c r="D107" s="477"/>
      <c r="E107" s="477"/>
      <c r="F107" s="477"/>
      <c r="G107" s="477"/>
      <c r="H107" s="477"/>
      <c r="I107" s="477"/>
      <c r="J107" s="477"/>
      <c r="K107" s="477"/>
      <c r="L107" s="477"/>
      <c r="M107" s="477"/>
      <c r="N107" s="477"/>
      <c r="O107" s="477"/>
      <c r="P107" s="477"/>
      <c r="Q107" s="477"/>
      <c r="R107" s="477"/>
      <c r="S107" s="477"/>
      <c r="T107" s="477"/>
      <c r="U107" s="477"/>
      <c r="V107" s="477"/>
      <c r="W107" s="477"/>
      <c r="X107" s="477"/>
      <c r="Y107" s="477"/>
      <c r="Z107" s="477"/>
      <c r="AA107" s="477"/>
      <c r="AB107" s="477"/>
      <c r="AC107" s="477"/>
      <c r="AD107" s="477"/>
      <c r="AE107" s="478"/>
      <c r="AF107" s="280" t="s">
        <v>154</v>
      </c>
      <c r="AG107" s="279"/>
      <c r="AH107" s="279"/>
      <c r="AI107" s="279"/>
      <c r="AJ107" s="279" t="s">
        <v>33</v>
      </c>
      <c r="AK107" s="279"/>
      <c r="AL107" s="279"/>
      <c r="AM107" s="279"/>
      <c r="AN107" s="279"/>
      <c r="AO107" s="279"/>
      <c r="AP107" s="279"/>
      <c r="AQ107" s="279"/>
      <c r="AR107" s="265"/>
      <c r="AS107" s="265"/>
      <c r="AT107" s="265"/>
      <c r="AU107" s="265"/>
      <c r="AV107" s="265"/>
      <c r="AW107" s="263">
        <f>AW108</f>
        <v>0</v>
      </c>
      <c r="AX107" s="263"/>
      <c r="AY107" s="263"/>
      <c r="AZ107" s="263"/>
      <c r="BA107" s="263"/>
      <c r="BB107" s="263"/>
      <c r="BC107" s="263"/>
      <c r="BD107" s="263">
        <f t="shared" ref="BD107" si="24">BD108</f>
        <v>0</v>
      </c>
      <c r="BE107" s="263"/>
      <c r="BF107" s="263"/>
      <c r="BG107" s="263"/>
      <c r="BH107" s="263"/>
      <c r="BI107" s="263"/>
      <c r="BJ107" s="263"/>
      <c r="BK107" s="263">
        <f t="shared" ref="BK107" si="25">BK108</f>
        <v>0</v>
      </c>
      <c r="BL107" s="263"/>
      <c r="BM107" s="263"/>
      <c r="BN107" s="263"/>
      <c r="BO107" s="263"/>
      <c r="BP107" s="263"/>
      <c r="BQ107" s="263"/>
      <c r="BR107" s="261" t="s">
        <v>33</v>
      </c>
      <c r="BS107" s="261"/>
      <c r="BT107" s="261"/>
      <c r="BU107" s="261"/>
      <c r="BV107" s="261"/>
      <c r="BW107" s="261"/>
      <c r="BX107" s="262"/>
      <c r="CA107" s="157"/>
      <c r="CB107" s="168"/>
      <c r="CC107" s="168"/>
      <c r="CD107" s="168"/>
    </row>
    <row r="108" spans="1:82" s="1" customFormat="1" ht="24" customHeight="1">
      <c r="A108" s="315" t="s">
        <v>155</v>
      </c>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7"/>
      <c r="AF108" s="264" t="s">
        <v>156</v>
      </c>
      <c r="AG108" s="265"/>
      <c r="AH108" s="265"/>
      <c r="AI108" s="265"/>
      <c r="AJ108" s="265" t="s">
        <v>157</v>
      </c>
      <c r="AK108" s="265"/>
      <c r="AL108" s="265"/>
      <c r="AM108" s="265"/>
      <c r="AN108" s="265"/>
      <c r="AO108" s="265"/>
      <c r="AP108" s="265"/>
      <c r="AQ108" s="265"/>
      <c r="AR108" s="265"/>
      <c r="AS108" s="265"/>
      <c r="AT108" s="265"/>
      <c r="AU108" s="265"/>
      <c r="AV108" s="265"/>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1" t="s">
        <v>33</v>
      </c>
      <c r="BS108" s="261"/>
      <c r="BT108" s="261"/>
      <c r="BU108" s="261"/>
      <c r="BV108" s="261"/>
      <c r="BW108" s="261"/>
      <c r="BX108" s="262"/>
      <c r="CA108" s="157"/>
      <c r="CB108" s="168"/>
      <c r="CC108" s="168"/>
      <c r="CD108" s="168"/>
    </row>
    <row r="109" spans="1:82" s="1" customFormat="1" ht="16.5" thickBot="1">
      <c r="A109" s="468"/>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70"/>
      <c r="AF109" s="471"/>
      <c r="AG109" s="472"/>
      <c r="AH109" s="472"/>
      <c r="AI109" s="472"/>
      <c r="AJ109" s="472"/>
      <c r="AK109" s="472"/>
      <c r="AL109" s="472"/>
      <c r="AM109" s="472"/>
      <c r="AN109" s="472"/>
      <c r="AO109" s="472"/>
      <c r="AP109" s="472"/>
      <c r="AQ109" s="472"/>
      <c r="AR109" s="472"/>
      <c r="AS109" s="472"/>
      <c r="AT109" s="472"/>
      <c r="AU109" s="472"/>
      <c r="AV109" s="472"/>
      <c r="AW109" s="473"/>
      <c r="AX109" s="473"/>
      <c r="AY109" s="473"/>
      <c r="AZ109" s="473"/>
      <c r="BA109" s="473"/>
      <c r="BB109" s="473"/>
      <c r="BC109" s="473"/>
      <c r="BD109" s="473"/>
      <c r="BE109" s="473"/>
      <c r="BF109" s="473"/>
      <c r="BG109" s="473"/>
      <c r="BH109" s="473"/>
      <c r="BI109" s="473"/>
      <c r="BJ109" s="473"/>
      <c r="BK109" s="473"/>
      <c r="BL109" s="473"/>
      <c r="BM109" s="473"/>
      <c r="BN109" s="473"/>
      <c r="BO109" s="473"/>
      <c r="BP109" s="473"/>
      <c r="BQ109" s="473"/>
      <c r="BR109" s="474"/>
      <c r="BS109" s="474"/>
      <c r="BT109" s="474"/>
      <c r="BU109" s="474"/>
      <c r="BV109" s="474"/>
      <c r="BW109" s="474"/>
      <c r="BX109" s="475"/>
      <c r="CA109" s="157"/>
      <c r="CB109" s="168"/>
      <c r="CC109" s="168"/>
      <c r="CD109" s="168"/>
    </row>
    <row r="110" spans="1:82">
      <c r="A110" s="184"/>
      <c r="B110" s="184"/>
      <c r="C110" s="184"/>
      <c r="D110" s="184"/>
      <c r="E110" s="184"/>
      <c r="F110" s="184"/>
      <c r="G110" s="184"/>
      <c r="H110" s="184"/>
      <c r="I110" s="184"/>
      <c r="J110" s="184"/>
      <c r="K110" s="184"/>
      <c r="L110" s="184"/>
      <c r="M110" s="184"/>
      <c r="N110" s="184"/>
      <c r="O110" s="184"/>
      <c r="P110" s="184"/>
    </row>
    <row r="111" spans="1:82">
      <c r="A111" s="466" t="s">
        <v>208</v>
      </c>
      <c r="B111" s="467"/>
      <c r="C111" s="467"/>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c r="AS111" s="467"/>
      <c r="AT111" s="467"/>
      <c r="AU111" s="467"/>
      <c r="AV111" s="467"/>
      <c r="AW111" s="467"/>
      <c r="AX111" s="467"/>
      <c r="AY111" s="467"/>
      <c r="AZ111" s="467"/>
      <c r="BA111" s="467"/>
      <c r="BB111" s="467"/>
      <c r="BC111" s="467"/>
      <c r="BD111" s="467"/>
      <c r="BE111" s="467"/>
      <c r="BF111" s="467"/>
      <c r="BG111" s="467"/>
      <c r="BH111" s="467"/>
      <c r="BI111" s="467"/>
      <c r="BJ111" s="467"/>
      <c r="BK111" s="467"/>
      <c r="BL111" s="467"/>
      <c r="BM111" s="467"/>
      <c r="BN111" s="467"/>
      <c r="BO111" s="467"/>
      <c r="BP111" s="467"/>
      <c r="BQ111" s="467"/>
      <c r="BR111" s="467"/>
      <c r="BS111" s="467"/>
      <c r="BT111" s="467"/>
      <c r="BU111" s="467"/>
      <c r="BV111" s="467"/>
      <c r="BW111" s="467"/>
      <c r="BX111" s="467"/>
    </row>
    <row r="112" spans="1:82">
      <c r="A112" s="466" t="s">
        <v>209</v>
      </c>
      <c r="B112" s="467"/>
      <c r="C112" s="467"/>
      <c r="D112" s="467"/>
      <c r="E112" s="467"/>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c r="AO112" s="467"/>
      <c r="AP112" s="467"/>
      <c r="AQ112" s="467"/>
      <c r="AR112" s="467"/>
      <c r="AS112" s="467"/>
      <c r="AT112" s="467"/>
      <c r="AU112" s="467"/>
      <c r="AV112" s="467"/>
      <c r="AW112" s="467"/>
      <c r="AX112" s="467"/>
      <c r="AY112" s="467"/>
      <c r="AZ112" s="467"/>
      <c r="BA112" s="467"/>
      <c r="BB112" s="467"/>
      <c r="BC112" s="467"/>
      <c r="BD112" s="467"/>
      <c r="BE112" s="467"/>
      <c r="BF112" s="467"/>
      <c r="BG112" s="467"/>
      <c r="BH112" s="467"/>
      <c r="BI112" s="467"/>
      <c r="BJ112" s="467"/>
      <c r="BK112" s="467"/>
      <c r="BL112" s="467"/>
      <c r="BM112" s="467"/>
      <c r="BN112" s="467"/>
      <c r="BO112" s="467"/>
      <c r="BP112" s="467"/>
      <c r="BQ112" s="467"/>
      <c r="BR112" s="467"/>
      <c r="BS112" s="467"/>
      <c r="BT112" s="467"/>
      <c r="BU112" s="467"/>
      <c r="BV112" s="467"/>
      <c r="BW112" s="467"/>
      <c r="BX112" s="467"/>
    </row>
    <row r="113" spans="1:76" ht="79.5" customHeight="1">
      <c r="A113" s="318" t="s">
        <v>287</v>
      </c>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320"/>
      <c r="AY113" s="320"/>
      <c r="AZ113" s="320"/>
      <c r="BA113" s="320"/>
      <c r="BB113" s="320"/>
      <c r="BC113" s="320"/>
      <c r="BD113" s="320"/>
      <c r="BE113" s="320"/>
      <c r="BF113" s="320"/>
      <c r="BG113" s="320"/>
      <c r="BH113" s="320"/>
      <c r="BI113" s="320"/>
      <c r="BJ113" s="320"/>
      <c r="BK113" s="320"/>
      <c r="BL113" s="320"/>
      <c r="BM113" s="320"/>
      <c r="BN113" s="320"/>
      <c r="BO113" s="320"/>
      <c r="BP113" s="320"/>
      <c r="BQ113" s="320"/>
      <c r="BR113" s="320"/>
      <c r="BS113" s="320"/>
      <c r="BT113" s="320"/>
      <c r="BU113" s="320"/>
      <c r="BV113" s="320"/>
      <c r="BW113" s="320"/>
      <c r="BX113" s="320"/>
    </row>
    <row r="114" spans="1:76" ht="35.25" customHeight="1">
      <c r="A114" s="321" t="s">
        <v>210</v>
      </c>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row>
    <row r="115" spans="1:76" ht="23.25" customHeight="1">
      <c r="A115" s="321" t="s">
        <v>211</v>
      </c>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row>
    <row r="116" spans="1:76" ht="33.75" customHeight="1">
      <c r="A116" s="318" t="s">
        <v>212</v>
      </c>
      <c r="B116" s="319"/>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319"/>
      <c r="BA116" s="319"/>
      <c r="BB116" s="319"/>
      <c r="BC116" s="319"/>
      <c r="BD116" s="319"/>
      <c r="BE116" s="319"/>
      <c r="BF116" s="319"/>
      <c r="BG116" s="319"/>
      <c r="BH116" s="319"/>
      <c r="BI116" s="319"/>
      <c r="BJ116" s="319"/>
      <c r="BK116" s="319"/>
      <c r="BL116" s="319"/>
      <c r="BM116" s="319"/>
      <c r="BN116" s="319"/>
      <c r="BO116" s="319"/>
      <c r="BP116" s="319"/>
      <c r="BQ116" s="319"/>
      <c r="BR116" s="319"/>
      <c r="BS116" s="319"/>
      <c r="BT116" s="319"/>
      <c r="BU116" s="319"/>
      <c r="BV116" s="319"/>
      <c r="BW116" s="319"/>
      <c r="BX116" s="319"/>
    </row>
    <row r="117" spans="1:76" ht="23.25" customHeight="1">
      <c r="A117" s="318" t="s">
        <v>262</v>
      </c>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c r="AR117" s="319"/>
      <c r="AS117" s="319"/>
      <c r="AT117" s="319"/>
      <c r="AU117" s="319"/>
      <c r="AV117" s="319"/>
      <c r="AW117" s="319"/>
      <c r="AX117" s="319"/>
      <c r="AY117" s="319"/>
      <c r="AZ117" s="319"/>
      <c r="BA117" s="319"/>
      <c r="BB117" s="319"/>
      <c r="BC117" s="319"/>
      <c r="BD117" s="319"/>
      <c r="BE117" s="319"/>
      <c r="BF117" s="319"/>
      <c r="BG117" s="319"/>
      <c r="BH117" s="319"/>
      <c r="BI117" s="319"/>
      <c r="BJ117" s="319"/>
      <c r="BK117" s="319"/>
      <c r="BL117" s="319"/>
      <c r="BM117" s="319"/>
      <c r="BN117" s="319"/>
      <c r="BO117" s="319"/>
      <c r="BP117" s="319"/>
      <c r="BQ117" s="319"/>
      <c r="BR117" s="319"/>
      <c r="BS117" s="319"/>
      <c r="BT117" s="319"/>
      <c r="BU117" s="319"/>
      <c r="BV117" s="319"/>
      <c r="BW117" s="319"/>
      <c r="BX117" s="319"/>
    </row>
    <row r="118" spans="1:76">
      <c r="A118" s="323" t="s">
        <v>213</v>
      </c>
      <c r="B118" s="324"/>
      <c r="C118" s="324"/>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row>
    <row r="119" spans="1:76" ht="35.25" customHeight="1">
      <c r="A119" s="318" t="s">
        <v>214</v>
      </c>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319"/>
      <c r="AQ119" s="319"/>
      <c r="AR119" s="319"/>
      <c r="AS119" s="319"/>
      <c r="AT119" s="319"/>
      <c r="AU119" s="319"/>
      <c r="AV119" s="319"/>
      <c r="AW119" s="319"/>
      <c r="AX119" s="319"/>
      <c r="AY119" s="319"/>
      <c r="AZ119" s="319"/>
      <c r="BA119" s="319"/>
      <c r="BB119" s="319"/>
      <c r="BC119" s="319"/>
      <c r="BD119" s="319"/>
      <c r="BE119" s="319"/>
      <c r="BF119" s="319"/>
      <c r="BG119" s="319"/>
      <c r="BH119" s="319"/>
      <c r="BI119" s="319"/>
      <c r="BJ119" s="319"/>
      <c r="BK119" s="319"/>
      <c r="BL119" s="319"/>
      <c r="BM119" s="319"/>
      <c r="BN119" s="319"/>
      <c r="BO119" s="319"/>
      <c r="BP119" s="319"/>
      <c r="BQ119" s="319"/>
      <c r="BR119" s="319"/>
      <c r="BS119" s="319"/>
      <c r="BT119" s="319"/>
      <c r="BU119" s="319"/>
      <c r="BV119" s="319"/>
      <c r="BW119" s="319"/>
      <c r="BX119" s="319"/>
    </row>
    <row r="120" spans="1:76" ht="7.5" customHeight="1"/>
    <row r="122" spans="1:76">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row>
    <row r="123" spans="1:76">
      <c r="A123" s="185"/>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row>
    <row r="124" spans="1:76">
      <c r="A124" s="185"/>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row>
    <row r="125" spans="1:76">
      <c r="A125" s="185"/>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row>
    <row r="126" spans="1:76">
      <c r="A126" s="185"/>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row>
    <row r="127" spans="1:76">
      <c r="A127" s="185"/>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row>
    <row r="128" spans="1:76">
      <c r="A128" s="18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row>
    <row r="129" spans="1:76">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row>
    <row r="130" spans="1:76">
      <c r="A130" s="185"/>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row>
    <row r="131" spans="1:76">
      <c r="A131" s="185"/>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row>
    <row r="132" spans="1:76">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row>
  </sheetData>
  <mergeCells count="695">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A106:AE106"/>
    <mergeCell ref="BD106:BJ106"/>
    <mergeCell ref="BK106:BQ106"/>
    <mergeCell ref="BR106:BX106"/>
    <mergeCell ref="A105:AE105"/>
    <mergeCell ref="AF106:AI106"/>
    <mergeCell ref="AJ105:AQ105"/>
    <mergeCell ref="AJ106:AQ106"/>
    <mergeCell ref="AR106:AV106"/>
    <mergeCell ref="AW106:BC106"/>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79:BJ79"/>
    <mergeCell ref="BK79:BQ79"/>
    <mergeCell ref="BR79:BX79"/>
    <mergeCell ref="AR79:AV79"/>
    <mergeCell ref="AW79:BC79"/>
    <mergeCell ref="A78:AE78"/>
    <mergeCell ref="AF79:AI79"/>
    <mergeCell ref="AJ78:AQ78"/>
    <mergeCell ref="AJ79:AQ79"/>
    <mergeCell ref="A79:AE79"/>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A75:AE75"/>
    <mergeCell ref="BD75:BJ75"/>
    <mergeCell ref="BK75:BQ75"/>
    <mergeCell ref="BR75:BX75"/>
    <mergeCell ref="AF75:AI75"/>
    <mergeCell ref="AW75:BC75"/>
    <mergeCell ref="AJ75:AQ75"/>
    <mergeCell ref="AR75:AV75"/>
    <mergeCell ref="AW76:BC76"/>
    <mergeCell ref="BR76:BX76"/>
    <mergeCell ref="AJ74:AQ74"/>
    <mergeCell ref="AR74:AV74"/>
    <mergeCell ref="BD73:BJ73"/>
    <mergeCell ref="AW72:BC72"/>
    <mergeCell ref="BD72:BJ72"/>
    <mergeCell ref="BD74:BJ74"/>
    <mergeCell ref="A73:AE73"/>
    <mergeCell ref="AF74:AI74"/>
    <mergeCell ref="AJ73:AQ73"/>
    <mergeCell ref="AR73:AV73"/>
    <mergeCell ref="AF73:AI73"/>
    <mergeCell ref="A74:AE74"/>
    <mergeCell ref="A70:AE70"/>
    <mergeCell ref="AF70:AI70"/>
    <mergeCell ref="AJ70:AQ70"/>
    <mergeCell ref="AR70:AV70"/>
    <mergeCell ref="A71:AE71"/>
    <mergeCell ref="AF71:AI71"/>
    <mergeCell ref="AJ71:AQ71"/>
    <mergeCell ref="AR71:AV71"/>
    <mergeCell ref="A72:AE72"/>
    <mergeCell ref="AF72:AI72"/>
    <mergeCell ref="AJ72:AQ72"/>
    <mergeCell ref="AR72:AV72"/>
    <mergeCell ref="BK68:BQ68"/>
    <mergeCell ref="BR68:BX68"/>
    <mergeCell ref="BR66:BX66"/>
    <mergeCell ref="AJ66:AQ66"/>
    <mergeCell ref="AR66:AV66"/>
    <mergeCell ref="AW67:BC67"/>
    <mergeCell ref="AW68:BC68"/>
    <mergeCell ref="BD68:BJ68"/>
    <mergeCell ref="A65:AE65"/>
    <mergeCell ref="AF65:AI65"/>
    <mergeCell ref="AJ65:AQ65"/>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K30:BQ30"/>
    <mergeCell ref="BR30:BX30"/>
    <mergeCell ref="AW29:BC29"/>
    <mergeCell ref="AW30:BC30"/>
    <mergeCell ref="AR31:AV31"/>
    <mergeCell ref="BD31:BJ31"/>
    <mergeCell ref="BK31:BQ31"/>
    <mergeCell ref="BR31:BX31"/>
    <mergeCell ref="AW31:BC31"/>
    <mergeCell ref="AR30:AV30"/>
    <mergeCell ref="AR29:AV29"/>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AJ46:AQ46"/>
    <mergeCell ref="AR46:AV46"/>
    <mergeCell ref="A39:AE39"/>
    <mergeCell ref="AJ43:AQ44"/>
    <mergeCell ref="AF39:AI39"/>
    <mergeCell ref="AJ39:AQ39"/>
    <mergeCell ref="A42:AE42"/>
    <mergeCell ref="AF42:AI42"/>
    <mergeCell ref="AJ42:AQ42"/>
    <mergeCell ref="A43:AE43"/>
    <mergeCell ref="AF43:AI44"/>
    <mergeCell ref="A41:AE41"/>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6:BQ56"/>
    <mergeCell ref="BK59:BQ59"/>
    <mergeCell ref="BR59:BX59"/>
    <mergeCell ref="AW55:BC55"/>
    <mergeCell ref="AW56:BC56"/>
    <mergeCell ref="BD55:BJ55"/>
    <mergeCell ref="AF59:AI59"/>
    <mergeCell ref="AJ59:AQ59"/>
    <mergeCell ref="AR59:AV59"/>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s>
  <phoneticPr fontId="2" type="noConversion"/>
  <printOptions horizontalCentered="1"/>
  <pageMargins left="0.39370078740157483" right="0.39370078740157483" top="0.39370078740157483" bottom="0.39370078740157483" header="0" footer="0"/>
  <pageSetup paperSize="9" scale="75" orientation="landscape" r:id="rId1"/>
  <headerFooter alignWithMargins="0"/>
  <rowBreaks count="2" manualBreakCount="2">
    <brk id="36" max="77" man="1"/>
    <brk id="98" max="77" man="1"/>
  </rowBreaks>
</worksheet>
</file>

<file path=xl/worksheets/sheet2.xml><?xml version="1.0" encoding="utf-8"?>
<worksheet xmlns="http://schemas.openxmlformats.org/spreadsheetml/2006/main" xmlns:r="http://schemas.openxmlformats.org/officeDocument/2006/relationships">
  <dimension ref="A1:CV112"/>
  <sheetViews>
    <sheetView showGridLines="0" view="pageBreakPreview" topLeftCell="A29" zoomScaleNormal="100" zoomScaleSheetLayoutView="100" workbookViewId="0">
      <selection activeCell="AW37" sqref="AW37:BC37"/>
    </sheetView>
  </sheetViews>
  <sheetFormatPr defaultColWidth="2" defaultRowHeight="15.75"/>
  <cols>
    <col min="1" max="32" width="2" style="8" customWidth="1"/>
    <col min="33" max="33" width="2.6640625" style="8" customWidth="1"/>
    <col min="34" max="42" width="2" style="8"/>
    <col min="43" max="43" width="3.1640625" style="8" customWidth="1"/>
    <col min="44" max="44" width="4.6640625" style="8" bestFit="1" customWidth="1"/>
    <col min="45" max="48" width="2" style="8"/>
    <col min="49" max="49" width="4.6640625" style="8" bestFit="1" customWidth="1"/>
    <col min="50" max="55" width="2" style="8"/>
    <col min="56" max="56" width="4.6640625" style="8" bestFit="1" customWidth="1"/>
    <col min="57" max="62" width="2" style="8"/>
    <col min="63" max="63" width="4.6640625" style="8" bestFit="1" customWidth="1"/>
    <col min="64" max="78" width="2" style="8"/>
    <col min="79" max="79" width="32.6640625" style="140" customWidth="1"/>
    <col min="80" max="80" width="20.33203125" style="159" customWidth="1"/>
    <col min="81" max="81" width="10.6640625" style="159" customWidth="1"/>
    <col min="82" max="82" width="11.83203125" style="159" customWidth="1"/>
    <col min="83" max="16384" width="2" style="8"/>
  </cols>
  <sheetData>
    <row r="1" spans="1:82" ht="15.75" customHeight="1">
      <c r="A1" s="484" t="s">
        <v>207</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4"/>
      <c r="BU1" s="484"/>
      <c r="BV1" s="484"/>
      <c r="BW1" s="484"/>
      <c r="BX1" s="484"/>
    </row>
    <row r="2" spans="1:82" ht="6" hidden="1" customHeight="1">
      <c r="A2" s="186"/>
      <c r="B2" s="186"/>
      <c r="C2" s="186"/>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row>
    <row r="3" spans="1:82" s="1" customFormat="1" ht="14.25" hidden="1" customHeight="1">
      <c r="A3" s="485" t="s">
        <v>165</v>
      </c>
      <c r="B3" s="485"/>
      <c r="C3" s="485"/>
      <c r="D3" s="486" t="s">
        <v>18</v>
      </c>
      <c r="E3" s="486"/>
      <c r="F3" s="486"/>
      <c r="G3" s="486"/>
      <c r="H3" s="486"/>
      <c r="I3" s="486"/>
      <c r="J3" s="486"/>
      <c r="K3" s="486"/>
      <c r="L3" s="486"/>
      <c r="M3" s="486"/>
      <c r="N3" s="486"/>
      <c r="O3" s="486"/>
      <c r="P3" s="486"/>
      <c r="Q3" s="486"/>
      <c r="R3" s="486"/>
      <c r="S3" s="486"/>
      <c r="T3" s="486"/>
      <c r="U3" s="486"/>
      <c r="V3" s="486"/>
      <c r="W3" s="486"/>
      <c r="X3" s="486"/>
      <c r="Y3" s="486"/>
      <c r="Z3" s="486"/>
      <c r="AA3" s="486"/>
      <c r="AB3" s="485" t="s">
        <v>167</v>
      </c>
      <c r="AC3" s="485"/>
      <c r="AD3" s="485"/>
      <c r="AE3" s="485"/>
      <c r="AF3" s="485" t="s">
        <v>166</v>
      </c>
      <c r="AG3" s="485"/>
      <c r="AH3" s="485"/>
      <c r="AI3" s="485"/>
      <c r="AJ3" s="485" t="s">
        <v>264</v>
      </c>
      <c r="AK3" s="485"/>
      <c r="AL3" s="485"/>
      <c r="AM3" s="485"/>
      <c r="AN3" s="485"/>
      <c r="AO3" s="485"/>
      <c r="AP3" s="485"/>
      <c r="AQ3" s="485" t="s">
        <v>265</v>
      </c>
      <c r="AR3" s="485"/>
      <c r="AS3" s="485"/>
      <c r="AT3" s="485"/>
      <c r="AU3" s="485"/>
      <c r="AV3" s="485"/>
      <c r="AW3" s="486" t="s">
        <v>20</v>
      </c>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CA3" s="140"/>
      <c r="CB3" s="168"/>
      <c r="CC3" s="168"/>
      <c r="CD3" s="168"/>
    </row>
    <row r="4" spans="1:82" s="1" customFormat="1" ht="14.1" hidden="1" customHeight="1">
      <c r="A4" s="485"/>
      <c r="B4" s="485"/>
      <c r="C4" s="485"/>
      <c r="D4" s="486"/>
      <c r="E4" s="486"/>
      <c r="F4" s="486"/>
      <c r="G4" s="486"/>
      <c r="H4" s="486"/>
      <c r="I4" s="486"/>
      <c r="J4" s="486"/>
      <c r="K4" s="486"/>
      <c r="L4" s="486"/>
      <c r="M4" s="486"/>
      <c r="N4" s="486"/>
      <c r="O4" s="486"/>
      <c r="P4" s="486"/>
      <c r="Q4" s="486"/>
      <c r="R4" s="486"/>
      <c r="S4" s="486"/>
      <c r="T4" s="486"/>
      <c r="U4" s="486"/>
      <c r="V4" s="486"/>
      <c r="W4" s="486"/>
      <c r="X4" s="486"/>
      <c r="Y4" s="486"/>
      <c r="Z4" s="486"/>
      <c r="AA4" s="486"/>
      <c r="AB4" s="485"/>
      <c r="AC4" s="485"/>
      <c r="AD4" s="485"/>
      <c r="AE4" s="485"/>
      <c r="AF4" s="485"/>
      <c r="AG4" s="485"/>
      <c r="AH4" s="485"/>
      <c r="AI4" s="485"/>
      <c r="AJ4" s="485"/>
      <c r="AK4" s="485"/>
      <c r="AL4" s="485"/>
      <c r="AM4" s="485"/>
      <c r="AN4" s="485"/>
      <c r="AO4" s="485"/>
      <c r="AP4" s="485"/>
      <c r="AQ4" s="485"/>
      <c r="AR4" s="485"/>
      <c r="AS4" s="485"/>
      <c r="AT4" s="485"/>
      <c r="AU4" s="485"/>
      <c r="AV4" s="485"/>
      <c r="AW4" s="480" t="s">
        <v>21</v>
      </c>
      <c r="AX4" s="480"/>
      <c r="AY4" s="480"/>
      <c r="AZ4" s="481"/>
      <c r="BA4" s="481"/>
      <c r="BB4" s="479" t="s">
        <v>58</v>
      </c>
      <c r="BC4" s="479"/>
      <c r="BD4" s="480" t="s">
        <v>21</v>
      </c>
      <c r="BE4" s="480"/>
      <c r="BF4" s="480"/>
      <c r="BG4" s="481"/>
      <c r="BH4" s="481"/>
      <c r="BI4" s="479" t="s">
        <v>58</v>
      </c>
      <c r="BJ4" s="479"/>
      <c r="BK4" s="480" t="s">
        <v>21</v>
      </c>
      <c r="BL4" s="480"/>
      <c r="BM4" s="480"/>
      <c r="BN4" s="481"/>
      <c r="BO4" s="481"/>
      <c r="BP4" s="479" t="s">
        <v>58</v>
      </c>
      <c r="BQ4" s="479"/>
      <c r="BR4" s="485" t="s">
        <v>23</v>
      </c>
      <c r="BS4" s="485"/>
      <c r="BT4" s="485"/>
      <c r="BU4" s="485"/>
      <c r="BV4" s="485"/>
      <c r="BW4" s="485"/>
      <c r="BX4" s="485"/>
      <c r="CA4" s="140"/>
      <c r="CB4" s="168"/>
      <c r="CC4" s="168"/>
      <c r="CD4" s="168"/>
    </row>
    <row r="5" spans="1:82" s="1" customFormat="1" ht="63" customHeight="1">
      <c r="A5" s="485"/>
      <c r="B5" s="485"/>
      <c r="C5" s="485"/>
      <c r="D5" s="486"/>
      <c r="E5" s="486"/>
      <c r="F5" s="486"/>
      <c r="G5" s="486"/>
      <c r="H5" s="486"/>
      <c r="I5" s="486"/>
      <c r="J5" s="486"/>
      <c r="K5" s="486"/>
      <c r="L5" s="486"/>
      <c r="M5" s="486"/>
      <c r="N5" s="486"/>
      <c r="O5" s="486"/>
      <c r="P5" s="486"/>
      <c r="Q5" s="486"/>
      <c r="R5" s="486"/>
      <c r="S5" s="486"/>
      <c r="T5" s="486"/>
      <c r="U5" s="486"/>
      <c r="V5" s="486"/>
      <c r="W5" s="486"/>
      <c r="X5" s="486"/>
      <c r="Y5" s="486"/>
      <c r="Z5" s="486"/>
      <c r="AA5" s="486"/>
      <c r="AB5" s="485"/>
      <c r="AC5" s="485"/>
      <c r="AD5" s="485"/>
      <c r="AE5" s="485"/>
      <c r="AF5" s="485"/>
      <c r="AG5" s="485"/>
      <c r="AH5" s="485"/>
      <c r="AI5" s="485"/>
      <c r="AJ5" s="485"/>
      <c r="AK5" s="485"/>
      <c r="AL5" s="485"/>
      <c r="AM5" s="485"/>
      <c r="AN5" s="485"/>
      <c r="AO5" s="485"/>
      <c r="AP5" s="485"/>
      <c r="AQ5" s="485"/>
      <c r="AR5" s="485"/>
      <c r="AS5" s="485"/>
      <c r="AT5" s="485"/>
      <c r="AU5" s="485"/>
      <c r="AV5" s="485"/>
      <c r="AW5" s="485" t="s">
        <v>576</v>
      </c>
      <c r="AX5" s="485"/>
      <c r="AY5" s="485"/>
      <c r="AZ5" s="485"/>
      <c r="BA5" s="485"/>
      <c r="BB5" s="485"/>
      <c r="BC5" s="485"/>
      <c r="BD5" s="485" t="s">
        <v>577</v>
      </c>
      <c r="BE5" s="485"/>
      <c r="BF5" s="485"/>
      <c r="BG5" s="485"/>
      <c r="BH5" s="485"/>
      <c r="BI5" s="485"/>
      <c r="BJ5" s="485"/>
      <c r="BK5" s="485" t="s">
        <v>578</v>
      </c>
      <c r="BL5" s="485"/>
      <c r="BM5" s="485"/>
      <c r="BN5" s="485"/>
      <c r="BO5" s="485"/>
      <c r="BP5" s="485"/>
      <c r="BQ5" s="485"/>
      <c r="BR5" s="485"/>
      <c r="BS5" s="485"/>
      <c r="BT5" s="485"/>
      <c r="BU5" s="485"/>
      <c r="BV5" s="485"/>
      <c r="BW5" s="485"/>
      <c r="BX5" s="485"/>
      <c r="CA5" s="140"/>
      <c r="CB5" s="168"/>
      <c r="CC5" s="168"/>
      <c r="CD5" s="168"/>
    </row>
    <row r="6" spans="1:82" s="1" customFormat="1" ht="12.75" customHeight="1">
      <c r="A6" s="483">
        <v>1</v>
      </c>
      <c r="B6" s="483"/>
      <c r="C6" s="483"/>
      <c r="D6" s="483">
        <v>2</v>
      </c>
      <c r="E6" s="483"/>
      <c r="F6" s="483"/>
      <c r="G6" s="483"/>
      <c r="H6" s="483"/>
      <c r="I6" s="483"/>
      <c r="J6" s="483"/>
      <c r="K6" s="483"/>
      <c r="L6" s="483"/>
      <c r="M6" s="483"/>
      <c r="N6" s="483"/>
      <c r="O6" s="483"/>
      <c r="P6" s="483"/>
      <c r="Q6" s="483"/>
      <c r="R6" s="483"/>
      <c r="S6" s="483"/>
      <c r="T6" s="483"/>
      <c r="U6" s="483"/>
      <c r="V6" s="483"/>
      <c r="W6" s="483"/>
      <c r="X6" s="483"/>
      <c r="Y6" s="483"/>
      <c r="Z6" s="483"/>
      <c r="AA6" s="483"/>
      <c r="AB6" s="483">
        <v>3</v>
      </c>
      <c r="AC6" s="483"/>
      <c r="AD6" s="483"/>
      <c r="AE6" s="483"/>
      <c r="AF6" s="483">
        <v>4</v>
      </c>
      <c r="AG6" s="483"/>
      <c r="AH6" s="483"/>
      <c r="AI6" s="483"/>
      <c r="AJ6" s="482" t="s">
        <v>235</v>
      </c>
      <c r="AK6" s="482"/>
      <c r="AL6" s="482"/>
      <c r="AM6" s="482"/>
      <c r="AN6" s="482"/>
      <c r="AO6" s="482"/>
      <c r="AP6" s="482"/>
      <c r="AQ6" s="482" t="s">
        <v>263</v>
      </c>
      <c r="AR6" s="482"/>
      <c r="AS6" s="482"/>
      <c r="AT6" s="482"/>
      <c r="AU6" s="482"/>
      <c r="AV6" s="482"/>
      <c r="AW6" s="483">
        <v>5</v>
      </c>
      <c r="AX6" s="483"/>
      <c r="AY6" s="483"/>
      <c r="AZ6" s="483"/>
      <c r="BA6" s="483"/>
      <c r="BB6" s="483"/>
      <c r="BC6" s="483"/>
      <c r="BD6" s="483">
        <v>6</v>
      </c>
      <c r="BE6" s="483"/>
      <c r="BF6" s="483"/>
      <c r="BG6" s="483"/>
      <c r="BH6" s="483"/>
      <c r="BI6" s="483"/>
      <c r="BJ6" s="483"/>
      <c r="BK6" s="483">
        <v>7</v>
      </c>
      <c r="BL6" s="483"/>
      <c r="BM6" s="483"/>
      <c r="BN6" s="483"/>
      <c r="BO6" s="483"/>
      <c r="BP6" s="483"/>
      <c r="BQ6" s="483"/>
      <c r="BR6" s="483">
        <v>8</v>
      </c>
      <c r="BS6" s="483"/>
      <c r="BT6" s="483"/>
      <c r="BU6" s="483"/>
      <c r="BV6" s="483"/>
      <c r="BW6" s="483"/>
      <c r="BX6" s="483"/>
      <c r="CA6" s="140"/>
      <c r="CB6" s="168"/>
      <c r="CC6" s="168"/>
      <c r="CD6" s="168"/>
    </row>
    <row r="7" spans="1:82" s="1" customFormat="1" ht="12.95" customHeight="1">
      <c r="A7" s="487">
        <v>1</v>
      </c>
      <c r="B7" s="487"/>
      <c r="C7" s="487"/>
      <c r="D7" s="488" t="s">
        <v>266</v>
      </c>
      <c r="E7" s="488"/>
      <c r="F7" s="488"/>
      <c r="G7" s="488"/>
      <c r="H7" s="488"/>
      <c r="I7" s="488"/>
      <c r="J7" s="488"/>
      <c r="K7" s="488"/>
      <c r="L7" s="488"/>
      <c r="M7" s="488"/>
      <c r="N7" s="488"/>
      <c r="O7" s="488"/>
      <c r="P7" s="488"/>
      <c r="Q7" s="488"/>
      <c r="R7" s="488"/>
      <c r="S7" s="488"/>
      <c r="T7" s="488"/>
      <c r="U7" s="488"/>
      <c r="V7" s="488"/>
      <c r="W7" s="488"/>
      <c r="X7" s="488"/>
      <c r="Y7" s="488"/>
      <c r="Z7" s="488"/>
      <c r="AA7" s="488"/>
      <c r="AB7" s="487">
        <v>26000</v>
      </c>
      <c r="AC7" s="487"/>
      <c r="AD7" s="487"/>
      <c r="AE7" s="487"/>
      <c r="AF7" s="483" t="s">
        <v>33</v>
      </c>
      <c r="AG7" s="483"/>
      <c r="AH7" s="483"/>
      <c r="AI7" s="483"/>
      <c r="AJ7" s="489"/>
      <c r="AK7" s="489"/>
      <c r="AL7" s="489"/>
      <c r="AM7" s="489"/>
      <c r="AN7" s="489"/>
      <c r="AO7" s="489"/>
      <c r="AP7" s="489"/>
      <c r="AQ7" s="489"/>
      <c r="AR7" s="489"/>
      <c r="AS7" s="489"/>
      <c r="AT7" s="489"/>
      <c r="AU7" s="489"/>
      <c r="AV7" s="489"/>
      <c r="AW7" s="490">
        <f>Раздел1!AW93</f>
        <v>2690330.2500000005</v>
      </c>
      <c r="AX7" s="490"/>
      <c r="AY7" s="490"/>
      <c r="AZ7" s="490"/>
      <c r="BA7" s="490"/>
      <c r="BB7" s="490"/>
      <c r="BC7" s="490"/>
      <c r="BD7" s="490">
        <f>Раздел1!BD93</f>
        <v>305800</v>
      </c>
      <c r="BE7" s="490"/>
      <c r="BF7" s="490"/>
      <c r="BG7" s="490"/>
      <c r="BH7" s="490"/>
      <c r="BI7" s="490"/>
      <c r="BJ7" s="490"/>
      <c r="BK7" s="490">
        <f>Раздел1!BK93</f>
        <v>305800</v>
      </c>
      <c r="BL7" s="490"/>
      <c r="BM7" s="490"/>
      <c r="BN7" s="490"/>
      <c r="BO7" s="490"/>
      <c r="BP7" s="490"/>
      <c r="BQ7" s="490"/>
      <c r="BR7" s="491"/>
      <c r="BS7" s="491"/>
      <c r="BT7" s="491"/>
      <c r="BU7" s="491"/>
      <c r="BV7" s="491"/>
      <c r="BW7" s="491"/>
      <c r="BX7" s="491"/>
      <c r="CA7" s="140"/>
      <c r="CB7" s="168"/>
      <c r="CC7" s="168"/>
      <c r="CD7" s="168"/>
    </row>
    <row r="8" spans="1:82" s="1" customFormat="1" ht="156.94999999999999" customHeight="1">
      <c r="A8" s="493" t="s">
        <v>168</v>
      </c>
      <c r="B8" s="493"/>
      <c r="C8" s="493"/>
      <c r="D8" s="500" t="s">
        <v>271</v>
      </c>
      <c r="E8" s="501"/>
      <c r="F8" s="501"/>
      <c r="G8" s="501"/>
      <c r="H8" s="501"/>
      <c r="I8" s="501"/>
      <c r="J8" s="501"/>
      <c r="K8" s="501"/>
      <c r="L8" s="501"/>
      <c r="M8" s="501"/>
      <c r="N8" s="501"/>
      <c r="O8" s="501"/>
      <c r="P8" s="501"/>
      <c r="Q8" s="501"/>
      <c r="R8" s="501"/>
      <c r="S8" s="501"/>
      <c r="T8" s="501"/>
      <c r="U8" s="501"/>
      <c r="V8" s="501"/>
      <c r="W8" s="501"/>
      <c r="X8" s="501"/>
      <c r="Y8" s="501"/>
      <c r="Z8" s="501"/>
      <c r="AA8" s="502"/>
      <c r="AB8" s="496">
        <v>26100</v>
      </c>
      <c r="AC8" s="483"/>
      <c r="AD8" s="483"/>
      <c r="AE8" s="483"/>
      <c r="AF8" s="483" t="s">
        <v>33</v>
      </c>
      <c r="AG8" s="483"/>
      <c r="AH8" s="483"/>
      <c r="AI8" s="483"/>
      <c r="AJ8" s="497"/>
      <c r="AK8" s="498"/>
      <c r="AL8" s="498"/>
      <c r="AM8" s="498"/>
      <c r="AN8" s="498"/>
      <c r="AO8" s="498"/>
      <c r="AP8" s="499"/>
      <c r="AQ8" s="497"/>
      <c r="AR8" s="498"/>
      <c r="AS8" s="498"/>
      <c r="AT8" s="498"/>
      <c r="AU8" s="498"/>
      <c r="AV8" s="499"/>
      <c r="AW8" s="490"/>
      <c r="AX8" s="490"/>
      <c r="AY8" s="490"/>
      <c r="AZ8" s="490"/>
      <c r="BA8" s="490"/>
      <c r="BB8" s="490"/>
      <c r="BC8" s="490"/>
      <c r="BD8" s="490"/>
      <c r="BE8" s="490"/>
      <c r="BF8" s="490"/>
      <c r="BG8" s="490"/>
      <c r="BH8" s="490"/>
      <c r="BI8" s="490"/>
      <c r="BJ8" s="490"/>
      <c r="BK8" s="490"/>
      <c r="BL8" s="490"/>
      <c r="BM8" s="490"/>
      <c r="BN8" s="490"/>
      <c r="BO8" s="490"/>
      <c r="BP8" s="490"/>
      <c r="BQ8" s="490"/>
      <c r="BR8" s="491"/>
      <c r="BS8" s="491"/>
      <c r="BT8" s="491"/>
      <c r="BU8" s="491"/>
      <c r="BV8" s="491"/>
      <c r="BW8" s="491"/>
      <c r="BX8" s="492"/>
      <c r="CA8" s="140"/>
      <c r="CB8" s="168"/>
      <c r="CC8" s="168"/>
      <c r="CD8" s="168"/>
    </row>
    <row r="9" spans="1:82" s="2" customFormat="1" ht="45.95" customHeight="1">
      <c r="A9" s="493" t="s">
        <v>169</v>
      </c>
      <c r="B9" s="493"/>
      <c r="C9" s="493"/>
      <c r="D9" s="494" t="s">
        <v>272</v>
      </c>
      <c r="E9" s="495"/>
      <c r="F9" s="495"/>
      <c r="G9" s="495"/>
      <c r="H9" s="495"/>
      <c r="I9" s="495"/>
      <c r="J9" s="495"/>
      <c r="K9" s="495"/>
      <c r="L9" s="495"/>
      <c r="M9" s="495"/>
      <c r="N9" s="495"/>
      <c r="O9" s="495"/>
      <c r="P9" s="495"/>
      <c r="Q9" s="495"/>
      <c r="R9" s="495"/>
      <c r="S9" s="495"/>
      <c r="T9" s="495"/>
      <c r="U9" s="495"/>
      <c r="V9" s="495"/>
      <c r="W9" s="495"/>
      <c r="X9" s="495"/>
      <c r="Y9" s="495"/>
      <c r="Z9" s="495"/>
      <c r="AA9" s="495"/>
      <c r="AB9" s="496">
        <v>26200</v>
      </c>
      <c r="AC9" s="483"/>
      <c r="AD9" s="483"/>
      <c r="AE9" s="483"/>
      <c r="AF9" s="483" t="s">
        <v>33</v>
      </c>
      <c r="AG9" s="483"/>
      <c r="AH9" s="483"/>
      <c r="AI9" s="483"/>
      <c r="AJ9" s="497"/>
      <c r="AK9" s="498"/>
      <c r="AL9" s="498"/>
      <c r="AM9" s="498"/>
      <c r="AN9" s="498"/>
      <c r="AO9" s="498"/>
      <c r="AP9" s="499"/>
      <c r="AQ9" s="497"/>
      <c r="AR9" s="498"/>
      <c r="AS9" s="498"/>
      <c r="AT9" s="498"/>
      <c r="AU9" s="498"/>
      <c r="AV9" s="499"/>
      <c r="AW9" s="490"/>
      <c r="AX9" s="490"/>
      <c r="AY9" s="490"/>
      <c r="AZ9" s="490"/>
      <c r="BA9" s="490"/>
      <c r="BB9" s="490"/>
      <c r="BC9" s="490"/>
      <c r="BD9" s="490"/>
      <c r="BE9" s="490"/>
      <c r="BF9" s="490"/>
      <c r="BG9" s="490"/>
      <c r="BH9" s="490"/>
      <c r="BI9" s="490"/>
      <c r="BJ9" s="490"/>
      <c r="BK9" s="490"/>
      <c r="BL9" s="490"/>
      <c r="BM9" s="490"/>
      <c r="BN9" s="490"/>
      <c r="BO9" s="490"/>
      <c r="BP9" s="490"/>
      <c r="BQ9" s="490"/>
      <c r="BR9" s="491"/>
      <c r="BS9" s="491"/>
      <c r="BT9" s="491"/>
      <c r="BU9" s="491"/>
      <c r="BV9" s="491"/>
      <c r="BW9" s="491"/>
      <c r="BX9" s="492"/>
      <c r="CA9" s="140"/>
      <c r="CB9" s="188"/>
      <c r="CC9" s="188"/>
      <c r="CD9" s="188"/>
    </row>
    <row r="10" spans="1:82" s="2" customFormat="1" ht="45.95" customHeight="1">
      <c r="A10" s="503" t="s">
        <v>170</v>
      </c>
      <c r="B10" s="503"/>
      <c r="C10" s="503"/>
      <c r="D10" s="494" t="s">
        <v>273</v>
      </c>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6">
        <v>26300</v>
      </c>
      <c r="AC10" s="483"/>
      <c r="AD10" s="483"/>
      <c r="AE10" s="483"/>
      <c r="AF10" s="483" t="s">
        <v>33</v>
      </c>
      <c r="AG10" s="483"/>
      <c r="AH10" s="483"/>
      <c r="AI10" s="483"/>
      <c r="AJ10" s="497"/>
      <c r="AK10" s="498"/>
      <c r="AL10" s="498"/>
      <c r="AM10" s="498"/>
      <c r="AN10" s="498"/>
      <c r="AO10" s="498"/>
      <c r="AP10" s="499"/>
      <c r="AQ10" s="497"/>
      <c r="AR10" s="498"/>
      <c r="AS10" s="498"/>
      <c r="AT10" s="498"/>
      <c r="AU10" s="498"/>
      <c r="AV10" s="499"/>
      <c r="AW10" s="490">
        <f>AW11</f>
        <v>392272.86</v>
      </c>
      <c r="AX10" s="490"/>
      <c r="AY10" s="490"/>
      <c r="AZ10" s="490"/>
      <c r="BA10" s="490"/>
      <c r="BB10" s="490"/>
      <c r="BC10" s="490"/>
      <c r="BD10" s="490">
        <f t="shared" ref="BD10" si="0">BD11</f>
        <v>0</v>
      </c>
      <c r="BE10" s="490"/>
      <c r="BF10" s="490"/>
      <c r="BG10" s="490"/>
      <c r="BH10" s="490"/>
      <c r="BI10" s="490"/>
      <c r="BJ10" s="490"/>
      <c r="BK10" s="490">
        <f t="shared" ref="BK10" si="1">BK11</f>
        <v>0</v>
      </c>
      <c r="BL10" s="490"/>
      <c r="BM10" s="490"/>
      <c r="BN10" s="490"/>
      <c r="BO10" s="490"/>
      <c r="BP10" s="490"/>
      <c r="BQ10" s="490"/>
      <c r="BR10" s="491"/>
      <c r="BS10" s="491"/>
      <c r="BT10" s="491"/>
      <c r="BU10" s="491"/>
      <c r="BV10" s="491"/>
      <c r="BW10" s="491"/>
      <c r="BX10" s="492"/>
      <c r="CA10" s="140" t="s">
        <v>312</v>
      </c>
      <c r="CB10" s="188"/>
      <c r="CC10" s="188"/>
      <c r="CD10" s="188"/>
    </row>
    <row r="11" spans="1:82" s="1" customFormat="1" ht="23.1" customHeight="1">
      <c r="A11" s="503" t="s">
        <v>236</v>
      </c>
      <c r="B11" s="503"/>
      <c r="C11" s="503"/>
      <c r="D11" s="494" t="s">
        <v>248</v>
      </c>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6">
        <v>26310</v>
      </c>
      <c r="AC11" s="483"/>
      <c r="AD11" s="483"/>
      <c r="AE11" s="483"/>
      <c r="AF11" s="483" t="s">
        <v>33</v>
      </c>
      <c r="AG11" s="483"/>
      <c r="AH11" s="483"/>
      <c r="AI11" s="483"/>
      <c r="AJ11" s="497" t="s">
        <v>33</v>
      </c>
      <c r="AK11" s="498"/>
      <c r="AL11" s="498"/>
      <c r="AM11" s="498"/>
      <c r="AN11" s="498"/>
      <c r="AO11" s="498"/>
      <c r="AP11" s="499"/>
      <c r="AQ11" s="497"/>
      <c r="AR11" s="498"/>
      <c r="AS11" s="498"/>
      <c r="AT11" s="498"/>
      <c r="AU11" s="498"/>
      <c r="AV11" s="499"/>
      <c r="AW11" s="490">
        <f>AW13</f>
        <v>392272.86</v>
      </c>
      <c r="AX11" s="490"/>
      <c r="AY11" s="490"/>
      <c r="AZ11" s="490"/>
      <c r="BA11" s="490"/>
      <c r="BB11" s="490"/>
      <c r="BC11" s="490"/>
      <c r="BD11" s="490">
        <f t="shared" ref="BD11" si="2">BD13</f>
        <v>0</v>
      </c>
      <c r="BE11" s="490"/>
      <c r="BF11" s="490"/>
      <c r="BG11" s="490"/>
      <c r="BH11" s="490"/>
      <c r="BI11" s="490"/>
      <c r="BJ11" s="490"/>
      <c r="BK11" s="490">
        <f t="shared" ref="BK11" si="3">BK13</f>
        <v>0</v>
      </c>
      <c r="BL11" s="490"/>
      <c r="BM11" s="490"/>
      <c r="BN11" s="490"/>
      <c r="BO11" s="490"/>
      <c r="BP11" s="490"/>
      <c r="BQ11" s="490"/>
      <c r="BR11" s="491"/>
      <c r="BS11" s="491"/>
      <c r="BT11" s="491"/>
      <c r="BU11" s="491"/>
      <c r="BV11" s="491"/>
      <c r="BW11" s="491"/>
      <c r="BX11" s="492"/>
      <c r="CA11" s="140" t="s">
        <v>312</v>
      </c>
      <c r="CB11" s="168"/>
      <c r="CC11" s="168"/>
      <c r="CD11" s="168"/>
    </row>
    <row r="12" spans="1:82" s="1" customFormat="1" ht="12.95" customHeight="1">
      <c r="A12" s="503"/>
      <c r="B12" s="503"/>
      <c r="C12" s="503"/>
      <c r="D12" s="517" t="s">
        <v>267</v>
      </c>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9"/>
      <c r="AC12" s="493"/>
      <c r="AD12" s="493"/>
      <c r="AE12" s="493"/>
      <c r="AF12" s="493"/>
      <c r="AG12" s="493"/>
      <c r="AH12" s="493"/>
      <c r="AI12" s="493"/>
      <c r="AJ12" s="520"/>
      <c r="AK12" s="521"/>
      <c r="AL12" s="521"/>
      <c r="AM12" s="521"/>
      <c r="AN12" s="521"/>
      <c r="AO12" s="521"/>
      <c r="AP12" s="522"/>
      <c r="AQ12" s="520"/>
      <c r="AR12" s="521"/>
      <c r="AS12" s="521"/>
      <c r="AT12" s="521"/>
      <c r="AU12" s="521"/>
      <c r="AV12" s="522"/>
      <c r="AW12" s="523"/>
      <c r="AX12" s="523"/>
      <c r="AY12" s="523"/>
      <c r="AZ12" s="523"/>
      <c r="BA12" s="523"/>
      <c r="BB12" s="523"/>
      <c r="BC12" s="523"/>
      <c r="BD12" s="523"/>
      <c r="BE12" s="523"/>
      <c r="BF12" s="523"/>
      <c r="BG12" s="523"/>
      <c r="BH12" s="523"/>
      <c r="BI12" s="523"/>
      <c r="BJ12" s="523"/>
      <c r="BK12" s="523"/>
      <c r="BL12" s="523"/>
      <c r="BM12" s="523"/>
      <c r="BN12" s="523"/>
      <c r="BO12" s="523"/>
      <c r="BP12" s="523"/>
      <c r="BQ12" s="523"/>
      <c r="BR12" s="504"/>
      <c r="BS12" s="504"/>
      <c r="BT12" s="504"/>
      <c r="BU12" s="504"/>
      <c r="BV12" s="504"/>
      <c r="BW12" s="504"/>
      <c r="BX12" s="505"/>
      <c r="CA12" s="140"/>
      <c r="CB12" s="168"/>
      <c r="CC12" s="168"/>
      <c r="CD12" s="168"/>
    </row>
    <row r="13" spans="1:82" s="1" customFormat="1" ht="38.25" customHeight="1">
      <c r="A13" s="506"/>
      <c r="B13" s="506"/>
      <c r="C13" s="506"/>
      <c r="D13" s="507" t="s">
        <v>311</v>
      </c>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9" t="s">
        <v>237</v>
      </c>
      <c r="AC13" s="510"/>
      <c r="AD13" s="510"/>
      <c r="AE13" s="510"/>
      <c r="AF13" s="510"/>
      <c r="AG13" s="510"/>
      <c r="AH13" s="510"/>
      <c r="AI13" s="510"/>
      <c r="AJ13" s="511"/>
      <c r="AK13" s="512"/>
      <c r="AL13" s="512"/>
      <c r="AM13" s="512"/>
      <c r="AN13" s="512"/>
      <c r="AO13" s="512"/>
      <c r="AP13" s="513"/>
      <c r="AQ13" s="511"/>
      <c r="AR13" s="512"/>
      <c r="AS13" s="512"/>
      <c r="AT13" s="512"/>
      <c r="AU13" s="512"/>
      <c r="AV13" s="513"/>
      <c r="AW13" s="514">
        <v>392272.86</v>
      </c>
      <c r="AX13" s="514"/>
      <c r="AY13" s="514"/>
      <c r="AZ13" s="514"/>
      <c r="BA13" s="514"/>
      <c r="BB13" s="514"/>
      <c r="BC13" s="514"/>
      <c r="BD13" s="514">
        <v>0</v>
      </c>
      <c r="BE13" s="514"/>
      <c r="BF13" s="514"/>
      <c r="BG13" s="514"/>
      <c r="BH13" s="514"/>
      <c r="BI13" s="514"/>
      <c r="BJ13" s="514"/>
      <c r="BK13" s="514">
        <v>0</v>
      </c>
      <c r="BL13" s="514"/>
      <c r="BM13" s="514"/>
      <c r="BN13" s="514"/>
      <c r="BO13" s="514"/>
      <c r="BP13" s="514"/>
      <c r="BQ13" s="514"/>
      <c r="BR13" s="515"/>
      <c r="BS13" s="515"/>
      <c r="BT13" s="515"/>
      <c r="BU13" s="515"/>
      <c r="BV13" s="515"/>
      <c r="BW13" s="515"/>
      <c r="BX13" s="516"/>
      <c r="CA13" s="140"/>
      <c r="CB13" s="168"/>
      <c r="CC13" s="168"/>
      <c r="CD13" s="168"/>
    </row>
    <row r="14" spans="1:82" s="1" customFormat="1" ht="18.75" hidden="1" customHeight="1">
      <c r="A14" s="524"/>
      <c r="B14" s="525"/>
      <c r="C14" s="526"/>
      <c r="D14" s="527"/>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09" t="s">
        <v>400</v>
      </c>
      <c r="AC14" s="510"/>
      <c r="AD14" s="510"/>
      <c r="AE14" s="510"/>
      <c r="AF14" s="189"/>
      <c r="AG14" s="190"/>
      <c r="AH14" s="190"/>
      <c r="AI14" s="191"/>
      <c r="AJ14" s="489"/>
      <c r="AK14" s="489"/>
      <c r="AL14" s="489"/>
      <c r="AM14" s="489"/>
      <c r="AN14" s="489"/>
      <c r="AO14" s="489"/>
      <c r="AP14" s="489"/>
      <c r="AQ14" s="489"/>
      <c r="AR14" s="489"/>
      <c r="AS14" s="489"/>
      <c r="AT14" s="489"/>
      <c r="AU14" s="489"/>
      <c r="AV14" s="489"/>
      <c r="AW14" s="529"/>
      <c r="AX14" s="530"/>
      <c r="AY14" s="530"/>
      <c r="AZ14" s="530"/>
      <c r="BA14" s="530"/>
      <c r="BB14" s="530"/>
      <c r="BC14" s="531"/>
      <c r="BD14" s="529"/>
      <c r="BE14" s="530"/>
      <c r="BF14" s="530"/>
      <c r="BG14" s="530"/>
      <c r="BH14" s="530"/>
      <c r="BI14" s="530"/>
      <c r="BJ14" s="531"/>
      <c r="BK14" s="529"/>
      <c r="BL14" s="530"/>
      <c r="BM14" s="530"/>
      <c r="BN14" s="530"/>
      <c r="BO14" s="530"/>
      <c r="BP14" s="530"/>
      <c r="BQ14" s="531"/>
      <c r="BR14" s="192"/>
      <c r="BS14" s="193"/>
      <c r="BT14" s="193"/>
      <c r="BU14" s="193"/>
      <c r="BV14" s="193"/>
      <c r="BW14" s="193"/>
      <c r="BX14" s="194"/>
      <c r="CA14" s="140"/>
      <c r="CB14" s="168"/>
      <c r="CC14" s="168"/>
      <c r="CD14" s="168"/>
    </row>
    <row r="15" spans="1:82" s="1" customFormat="1" ht="16.5" hidden="1" customHeight="1">
      <c r="A15" s="532"/>
      <c r="B15" s="533"/>
      <c r="C15" s="534"/>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6" t="s">
        <v>401</v>
      </c>
      <c r="AC15" s="510"/>
      <c r="AD15" s="510"/>
      <c r="AE15" s="510"/>
      <c r="AF15" s="537"/>
      <c r="AG15" s="538"/>
      <c r="AH15" s="538"/>
      <c r="AI15" s="539"/>
      <c r="AJ15" s="489"/>
      <c r="AK15" s="489"/>
      <c r="AL15" s="489"/>
      <c r="AM15" s="489"/>
      <c r="AN15" s="489"/>
      <c r="AO15" s="489"/>
      <c r="AP15" s="489"/>
      <c r="AQ15" s="511"/>
      <c r="AR15" s="512"/>
      <c r="AS15" s="512"/>
      <c r="AT15" s="512"/>
      <c r="AU15" s="512"/>
      <c r="AV15" s="513"/>
      <c r="AW15" s="529"/>
      <c r="AX15" s="530"/>
      <c r="AY15" s="530"/>
      <c r="AZ15" s="530"/>
      <c r="BA15" s="530"/>
      <c r="BB15" s="530"/>
      <c r="BC15" s="531"/>
      <c r="BD15" s="529"/>
      <c r="BE15" s="530"/>
      <c r="BF15" s="530"/>
      <c r="BG15" s="530"/>
      <c r="BH15" s="530"/>
      <c r="BI15" s="530"/>
      <c r="BJ15" s="531"/>
      <c r="BK15" s="529"/>
      <c r="BL15" s="530"/>
      <c r="BM15" s="530"/>
      <c r="BN15" s="530"/>
      <c r="BO15" s="530"/>
      <c r="BP15" s="530"/>
      <c r="BQ15" s="531"/>
      <c r="BR15" s="540"/>
      <c r="BS15" s="541"/>
      <c r="BT15" s="541"/>
      <c r="BU15" s="541"/>
      <c r="BV15" s="541"/>
      <c r="BW15" s="541"/>
      <c r="BX15" s="542"/>
      <c r="CA15" s="140" t="s">
        <v>399</v>
      </c>
      <c r="CB15" s="168"/>
      <c r="CC15" s="168"/>
      <c r="CD15" s="168"/>
    </row>
    <row r="16" spans="1:82" s="1" customFormat="1" ht="12.95" hidden="1" customHeight="1">
      <c r="A16" s="503"/>
      <c r="B16" s="503"/>
      <c r="C16" s="503"/>
      <c r="D16" s="517" t="s">
        <v>278</v>
      </c>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9"/>
      <c r="AC16" s="493"/>
      <c r="AD16" s="493"/>
      <c r="AE16" s="493"/>
      <c r="AF16" s="493"/>
      <c r="AG16" s="493"/>
      <c r="AH16" s="493"/>
      <c r="AI16" s="493"/>
      <c r="AJ16" s="520"/>
      <c r="AK16" s="521"/>
      <c r="AL16" s="521"/>
      <c r="AM16" s="521"/>
      <c r="AN16" s="521"/>
      <c r="AO16" s="521"/>
      <c r="AP16" s="522"/>
      <c r="AQ16" s="520"/>
      <c r="AR16" s="521"/>
      <c r="AS16" s="521"/>
      <c r="AT16" s="521"/>
      <c r="AU16" s="521"/>
      <c r="AV16" s="522"/>
      <c r="AW16" s="523"/>
      <c r="AX16" s="523"/>
      <c r="AY16" s="543"/>
      <c r="AZ16" s="543"/>
      <c r="BA16" s="523"/>
      <c r="BB16" s="523"/>
      <c r="BC16" s="523"/>
      <c r="BD16" s="523"/>
      <c r="BE16" s="523"/>
      <c r="BF16" s="523"/>
      <c r="BG16" s="523"/>
      <c r="BH16" s="523"/>
      <c r="BI16" s="523"/>
      <c r="BJ16" s="523"/>
      <c r="BK16" s="523"/>
      <c r="BL16" s="523"/>
      <c r="BM16" s="523"/>
      <c r="BN16" s="523"/>
      <c r="BO16" s="523"/>
      <c r="BP16" s="523"/>
      <c r="BQ16" s="523"/>
      <c r="BR16" s="504"/>
      <c r="BS16" s="504"/>
      <c r="BT16" s="504"/>
      <c r="BU16" s="504"/>
      <c r="BV16" s="504"/>
      <c r="BW16" s="504"/>
      <c r="BX16" s="505"/>
      <c r="CA16" s="140"/>
      <c r="CB16" s="168"/>
      <c r="CC16" s="168"/>
      <c r="CD16" s="168"/>
    </row>
    <row r="17" spans="1:100" s="1" customFormat="1" ht="12.95" hidden="1" customHeight="1">
      <c r="A17" s="532"/>
      <c r="B17" s="533"/>
      <c r="C17" s="534"/>
      <c r="D17" s="507"/>
      <c r="E17" s="508"/>
      <c r="F17" s="508"/>
      <c r="G17" s="508"/>
      <c r="H17" s="508"/>
      <c r="I17" s="508"/>
      <c r="J17" s="508"/>
      <c r="K17" s="508"/>
      <c r="L17" s="508"/>
      <c r="M17" s="508"/>
      <c r="N17" s="508"/>
      <c r="O17" s="508"/>
      <c r="P17" s="508"/>
      <c r="Q17" s="508"/>
      <c r="R17" s="508"/>
      <c r="S17" s="508"/>
      <c r="T17" s="508"/>
      <c r="U17" s="508"/>
      <c r="V17" s="508"/>
      <c r="W17" s="508"/>
      <c r="X17" s="508"/>
      <c r="Y17" s="508"/>
      <c r="Z17" s="508"/>
      <c r="AA17" s="547"/>
      <c r="AB17" s="548"/>
      <c r="AC17" s="549"/>
      <c r="AD17" s="549"/>
      <c r="AE17" s="550"/>
      <c r="AF17" s="551"/>
      <c r="AG17" s="552"/>
      <c r="AH17" s="552"/>
      <c r="AI17" s="536"/>
      <c r="AJ17" s="511"/>
      <c r="AK17" s="512"/>
      <c r="AL17" s="512"/>
      <c r="AM17" s="512"/>
      <c r="AN17" s="512"/>
      <c r="AO17" s="512"/>
      <c r="AP17" s="513"/>
      <c r="AQ17" s="553"/>
      <c r="AR17" s="554"/>
      <c r="AS17" s="554"/>
      <c r="AT17" s="554"/>
      <c r="AU17" s="554"/>
      <c r="AV17" s="555"/>
      <c r="AW17" s="556"/>
      <c r="AX17" s="557"/>
      <c r="AY17" s="557"/>
      <c r="AZ17" s="557"/>
      <c r="BA17" s="557"/>
      <c r="BB17" s="557"/>
      <c r="BC17" s="558"/>
      <c r="BD17" s="559"/>
      <c r="BE17" s="560"/>
      <c r="BF17" s="560"/>
      <c r="BG17" s="560"/>
      <c r="BH17" s="560"/>
      <c r="BI17" s="560"/>
      <c r="BJ17" s="561"/>
      <c r="BK17" s="559"/>
      <c r="BL17" s="560"/>
      <c r="BM17" s="560"/>
      <c r="BN17" s="560"/>
      <c r="BO17" s="560"/>
      <c r="BP17" s="560"/>
      <c r="BQ17" s="561"/>
      <c r="BR17" s="544"/>
      <c r="BS17" s="545"/>
      <c r="BT17" s="545"/>
      <c r="BU17" s="545"/>
      <c r="BV17" s="545"/>
      <c r="BW17" s="545"/>
      <c r="BX17" s="546"/>
      <c r="CB17" s="168"/>
      <c r="CC17" s="168"/>
      <c r="CD17" s="168"/>
    </row>
    <row r="18" spans="1:100" s="1" customFormat="1" ht="12.95" customHeight="1">
      <c r="A18" s="482" t="s">
        <v>238</v>
      </c>
      <c r="B18" s="482"/>
      <c r="C18" s="482"/>
      <c r="D18" s="494" t="s">
        <v>188</v>
      </c>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6">
        <v>26320</v>
      </c>
      <c r="AC18" s="483"/>
      <c r="AD18" s="483"/>
      <c r="AE18" s="483"/>
      <c r="AF18" s="483" t="s">
        <v>33</v>
      </c>
      <c r="AG18" s="483"/>
      <c r="AH18" s="483"/>
      <c r="AI18" s="483"/>
      <c r="AJ18" s="497" t="s">
        <v>33</v>
      </c>
      <c r="AK18" s="498"/>
      <c r="AL18" s="498"/>
      <c r="AM18" s="498"/>
      <c r="AN18" s="498"/>
      <c r="AO18" s="498"/>
      <c r="AP18" s="499"/>
      <c r="AQ18" s="497"/>
      <c r="AR18" s="498"/>
      <c r="AS18" s="498"/>
      <c r="AT18" s="498"/>
      <c r="AU18" s="498"/>
      <c r="AV18" s="499"/>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1"/>
      <c r="BS18" s="491"/>
      <c r="BT18" s="491"/>
      <c r="BU18" s="491"/>
      <c r="BV18" s="491"/>
      <c r="BW18" s="491"/>
      <c r="BX18" s="492"/>
      <c r="CA18" s="140"/>
      <c r="CB18" s="168"/>
      <c r="CC18" s="168"/>
      <c r="CD18" s="168"/>
    </row>
    <row r="19" spans="1:100" s="1" customFormat="1" ht="45.95" customHeight="1">
      <c r="A19" s="482" t="s">
        <v>171</v>
      </c>
      <c r="B19" s="482"/>
      <c r="C19" s="482"/>
      <c r="D19" s="566" t="s">
        <v>274</v>
      </c>
      <c r="E19" s="566"/>
      <c r="F19" s="566"/>
      <c r="G19" s="566"/>
      <c r="H19" s="566"/>
      <c r="I19" s="566"/>
      <c r="J19" s="566"/>
      <c r="K19" s="566"/>
      <c r="L19" s="566"/>
      <c r="M19" s="566"/>
      <c r="N19" s="566"/>
      <c r="O19" s="566"/>
      <c r="P19" s="566"/>
      <c r="Q19" s="566"/>
      <c r="R19" s="566"/>
      <c r="S19" s="566"/>
      <c r="T19" s="566"/>
      <c r="U19" s="566"/>
      <c r="V19" s="566"/>
      <c r="W19" s="566"/>
      <c r="X19" s="566"/>
      <c r="Y19" s="566"/>
      <c r="Z19" s="566"/>
      <c r="AA19" s="494"/>
      <c r="AB19" s="496">
        <v>26400</v>
      </c>
      <c r="AC19" s="483"/>
      <c r="AD19" s="483"/>
      <c r="AE19" s="483"/>
      <c r="AF19" s="483" t="s">
        <v>33</v>
      </c>
      <c r="AG19" s="483"/>
      <c r="AH19" s="483"/>
      <c r="AI19" s="483"/>
      <c r="AJ19" s="497"/>
      <c r="AK19" s="498"/>
      <c r="AL19" s="498"/>
      <c r="AM19" s="498"/>
      <c r="AN19" s="498"/>
      <c r="AO19" s="498"/>
      <c r="AP19" s="499"/>
      <c r="AQ19" s="497"/>
      <c r="AR19" s="498"/>
      <c r="AS19" s="498"/>
      <c r="AT19" s="498"/>
      <c r="AU19" s="498"/>
      <c r="AV19" s="499"/>
      <c r="AW19" s="490">
        <f>AW20+AW25+AW35-AW10</f>
        <v>2298057.39</v>
      </c>
      <c r="AX19" s="490"/>
      <c r="AY19" s="490"/>
      <c r="AZ19" s="490"/>
      <c r="BA19" s="490"/>
      <c r="BB19" s="490"/>
      <c r="BC19" s="490"/>
      <c r="BD19" s="490">
        <f t="shared" ref="BD19" si="4">BD20+BD25+BD35</f>
        <v>305800</v>
      </c>
      <c r="BE19" s="490"/>
      <c r="BF19" s="490"/>
      <c r="BG19" s="490"/>
      <c r="BH19" s="490"/>
      <c r="BI19" s="490"/>
      <c r="BJ19" s="490"/>
      <c r="BK19" s="490">
        <f t="shared" ref="BK19" si="5">BK20+BK25+BK35</f>
        <v>305800</v>
      </c>
      <c r="BL19" s="490"/>
      <c r="BM19" s="490"/>
      <c r="BN19" s="490"/>
      <c r="BO19" s="490"/>
      <c r="BP19" s="490"/>
      <c r="BQ19" s="490"/>
      <c r="BR19" s="491"/>
      <c r="BS19" s="491"/>
      <c r="BT19" s="491"/>
      <c r="BU19" s="491"/>
      <c r="BV19" s="491"/>
      <c r="BW19" s="491"/>
      <c r="BX19" s="492"/>
      <c r="CA19" s="140" t="s">
        <v>507</v>
      </c>
      <c r="CB19" s="183">
        <f>AW7-AW19-AW10</f>
        <v>0</v>
      </c>
      <c r="CC19" s="183">
        <f>BD7-BD19</f>
        <v>0</v>
      </c>
      <c r="CD19" s="183">
        <f>BK7-BK19</f>
        <v>0</v>
      </c>
    </row>
    <row r="20" spans="1:100" s="1" customFormat="1" ht="45.95" customHeight="1">
      <c r="A20" s="493" t="s">
        <v>172</v>
      </c>
      <c r="B20" s="493"/>
      <c r="C20" s="493"/>
      <c r="D20" s="562" t="s">
        <v>275</v>
      </c>
      <c r="E20" s="563"/>
      <c r="F20" s="563"/>
      <c r="G20" s="563"/>
      <c r="H20" s="563"/>
      <c r="I20" s="563"/>
      <c r="J20" s="563"/>
      <c r="K20" s="563"/>
      <c r="L20" s="563"/>
      <c r="M20" s="563"/>
      <c r="N20" s="564"/>
      <c r="O20" s="564"/>
      <c r="P20" s="564"/>
      <c r="Q20" s="564"/>
      <c r="R20" s="564"/>
      <c r="S20" s="564"/>
      <c r="T20" s="564"/>
      <c r="U20" s="564"/>
      <c r="V20" s="564"/>
      <c r="W20" s="564"/>
      <c r="X20" s="564"/>
      <c r="Y20" s="564"/>
      <c r="Z20" s="564"/>
      <c r="AA20" s="565"/>
      <c r="AB20" s="496" t="s">
        <v>402</v>
      </c>
      <c r="AC20" s="483"/>
      <c r="AD20" s="483"/>
      <c r="AE20" s="483"/>
      <c r="AF20" s="483" t="s">
        <v>33</v>
      </c>
      <c r="AG20" s="483"/>
      <c r="AH20" s="483"/>
      <c r="AI20" s="483"/>
      <c r="AJ20" s="497"/>
      <c r="AK20" s="498"/>
      <c r="AL20" s="498"/>
      <c r="AM20" s="498"/>
      <c r="AN20" s="498"/>
      <c r="AO20" s="498"/>
      <c r="AP20" s="499"/>
      <c r="AQ20" s="497"/>
      <c r="AR20" s="498"/>
      <c r="AS20" s="498"/>
      <c r="AT20" s="498"/>
      <c r="AU20" s="498"/>
      <c r="AV20" s="499"/>
      <c r="AW20" s="529">
        <f>1335200+324330.25-80903.85</f>
        <v>1578626.4</v>
      </c>
      <c r="AX20" s="530"/>
      <c r="AY20" s="530"/>
      <c r="AZ20" s="530"/>
      <c r="BA20" s="530"/>
      <c r="BB20" s="530"/>
      <c r="BC20" s="531"/>
      <c r="BD20" s="490">
        <v>100000</v>
      </c>
      <c r="BE20" s="490"/>
      <c r="BF20" s="490"/>
      <c r="BG20" s="490"/>
      <c r="BH20" s="490"/>
      <c r="BI20" s="490"/>
      <c r="BJ20" s="490"/>
      <c r="BK20" s="490">
        <v>100000</v>
      </c>
      <c r="BL20" s="490"/>
      <c r="BM20" s="490"/>
      <c r="BN20" s="490"/>
      <c r="BO20" s="490"/>
      <c r="BP20" s="490"/>
      <c r="BQ20" s="490"/>
      <c r="BR20" s="491"/>
      <c r="BS20" s="491"/>
      <c r="BT20" s="491"/>
      <c r="BU20" s="491"/>
      <c r="BV20" s="491"/>
      <c r="BW20" s="491"/>
      <c r="BX20" s="492"/>
      <c r="CA20" s="140" t="s">
        <v>405</v>
      </c>
      <c r="CB20" s="168"/>
      <c r="CC20" s="168"/>
      <c r="CD20" s="168"/>
    </row>
    <row r="21" spans="1:100" s="1" customFormat="1" ht="18" customHeight="1">
      <c r="A21" s="493"/>
      <c r="B21" s="493"/>
      <c r="C21" s="493"/>
      <c r="D21" s="527"/>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496" t="s">
        <v>403</v>
      </c>
      <c r="AC21" s="483"/>
      <c r="AD21" s="483"/>
      <c r="AE21" s="483"/>
      <c r="AF21" s="483"/>
      <c r="AG21" s="483"/>
      <c r="AH21" s="483"/>
      <c r="AI21" s="483"/>
      <c r="AJ21" s="497"/>
      <c r="AK21" s="498"/>
      <c r="AL21" s="498"/>
      <c r="AM21" s="498"/>
      <c r="AN21" s="498"/>
      <c r="AO21" s="498"/>
      <c r="AP21" s="499"/>
      <c r="AQ21" s="497"/>
      <c r="AR21" s="498"/>
      <c r="AS21" s="498"/>
      <c r="AT21" s="498"/>
      <c r="AU21" s="498"/>
      <c r="AV21" s="499"/>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1"/>
      <c r="BS21" s="491"/>
      <c r="BT21" s="491"/>
      <c r="BU21" s="491"/>
      <c r="BV21" s="491"/>
      <c r="BW21" s="491"/>
      <c r="BX21" s="492"/>
      <c r="CA21" s="140"/>
      <c r="CB21" s="168"/>
      <c r="CC21" s="168"/>
      <c r="CD21" s="168"/>
    </row>
    <row r="22" spans="1:100" s="1" customFormat="1" ht="18" hidden="1" customHeight="1">
      <c r="A22" s="493"/>
      <c r="B22" s="493"/>
      <c r="C22" s="493"/>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496" t="s">
        <v>404</v>
      </c>
      <c r="AC22" s="483"/>
      <c r="AD22" s="483"/>
      <c r="AE22" s="483"/>
      <c r="AF22" s="483"/>
      <c r="AG22" s="483"/>
      <c r="AH22" s="483"/>
      <c r="AI22" s="483"/>
      <c r="AJ22" s="497"/>
      <c r="AK22" s="498"/>
      <c r="AL22" s="498"/>
      <c r="AM22" s="498"/>
      <c r="AN22" s="498"/>
      <c r="AO22" s="498"/>
      <c r="AP22" s="499"/>
      <c r="AQ22" s="497"/>
      <c r="AR22" s="498"/>
      <c r="AS22" s="498"/>
      <c r="AT22" s="498"/>
      <c r="AU22" s="498"/>
      <c r="AV22" s="499"/>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1"/>
      <c r="BS22" s="491"/>
      <c r="BT22" s="491"/>
      <c r="BU22" s="491"/>
      <c r="BV22" s="491"/>
      <c r="BW22" s="491"/>
      <c r="BX22" s="492"/>
      <c r="CA22" s="140"/>
      <c r="CB22" s="168"/>
      <c r="CC22" s="168"/>
      <c r="CD22" s="168"/>
    </row>
    <row r="23" spans="1:100" s="1" customFormat="1" ht="23.1" customHeight="1">
      <c r="A23" s="493" t="s">
        <v>173</v>
      </c>
      <c r="B23" s="493"/>
      <c r="C23" s="493"/>
      <c r="D23" s="570" t="s">
        <v>187</v>
      </c>
      <c r="E23" s="568"/>
      <c r="F23" s="568"/>
      <c r="G23" s="568"/>
      <c r="H23" s="568"/>
      <c r="I23" s="568"/>
      <c r="J23" s="568"/>
      <c r="K23" s="568"/>
      <c r="L23" s="568"/>
      <c r="M23" s="568"/>
      <c r="N23" s="568"/>
      <c r="O23" s="568"/>
      <c r="P23" s="568"/>
      <c r="Q23" s="568"/>
      <c r="R23" s="568"/>
      <c r="S23" s="568"/>
      <c r="T23" s="568"/>
      <c r="U23" s="568"/>
      <c r="V23" s="568"/>
      <c r="W23" s="568"/>
      <c r="X23" s="568"/>
      <c r="Y23" s="568"/>
      <c r="Z23" s="568"/>
      <c r="AA23" s="569"/>
      <c r="AB23" s="496">
        <v>26411</v>
      </c>
      <c r="AC23" s="483"/>
      <c r="AD23" s="483"/>
      <c r="AE23" s="483"/>
      <c r="AF23" s="483" t="s">
        <v>33</v>
      </c>
      <c r="AG23" s="483"/>
      <c r="AH23" s="483"/>
      <c r="AI23" s="483"/>
      <c r="AJ23" s="497"/>
      <c r="AK23" s="498"/>
      <c r="AL23" s="498"/>
      <c r="AM23" s="498"/>
      <c r="AN23" s="498"/>
      <c r="AO23" s="498"/>
      <c r="AP23" s="499"/>
      <c r="AQ23" s="497"/>
      <c r="AR23" s="498"/>
      <c r="AS23" s="498"/>
      <c r="AT23" s="498"/>
      <c r="AU23" s="498"/>
      <c r="AV23" s="499"/>
      <c r="AW23" s="490">
        <f>AW20</f>
        <v>1578626.4</v>
      </c>
      <c r="AX23" s="490"/>
      <c r="AY23" s="490"/>
      <c r="AZ23" s="490"/>
      <c r="BA23" s="490"/>
      <c r="BB23" s="490"/>
      <c r="BC23" s="490"/>
      <c r="BD23" s="490">
        <f t="shared" ref="BD23" si="6">BD20</f>
        <v>100000</v>
      </c>
      <c r="BE23" s="490"/>
      <c r="BF23" s="490"/>
      <c r="BG23" s="490"/>
      <c r="BH23" s="490"/>
      <c r="BI23" s="490"/>
      <c r="BJ23" s="490"/>
      <c r="BK23" s="490">
        <f t="shared" ref="BK23" si="7">BK20</f>
        <v>100000</v>
      </c>
      <c r="BL23" s="490"/>
      <c r="BM23" s="490"/>
      <c r="BN23" s="490"/>
      <c r="BO23" s="490"/>
      <c r="BP23" s="490"/>
      <c r="BQ23" s="490"/>
      <c r="BR23" s="491"/>
      <c r="BS23" s="491"/>
      <c r="BT23" s="491"/>
      <c r="BU23" s="491"/>
      <c r="BV23" s="491"/>
      <c r="BW23" s="491"/>
      <c r="BX23" s="492"/>
      <c r="CA23" s="140" t="s">
        <v>405</v>
      </c>
      <c r="CB23" s="168"/>
      <c r="CC23" s="168"/>
      <c r="CD23" s="168"/>
    </row>
    <row r="24" spans="1:100" s="1" customFormat="1" ht="12.95" customHeight="1">
      <c r="A24" s="493" t="s">
        <v>174</v>
      </c>
      <c r="B24" s="493"/>
      <c r="C24" s="493"/>
      <c r="D24" s="567" t="s">
        <v>268</v>
      </c>
      <c r="E24" s="568"/>
      <c r="F24" s="568"/>
      <c r="G24" s="568"/>
      <c r="H24" s="568"/>
      <c r="I24" s="568"/>
      <c r="J24" s="568"/>
      <c r="K24" s="568"/>
      <c r="L24" s="568"/>
      <c r="M24" s="568"/>
      <c r="N24" s="568"/>
      <c r="O24" s="568"/>
      <c r="P24" s="568"/>
      <c r="Q24" s="568"/>
      <c r="R24" s="568"/>
      <c r="S24" s="568"/>
      <c r="T24" s="568"/>
      <c r="U24" s="568"/>
      <c r="V24" s="568"/>
      <c r="W24" s="568"/>
      <c r="X24" s="568"/>
      <c r="Y24" s="568"/>
      <c r="Z24" s="568"/>
      <c r="AA24" s="569"/>
      <c r="AB24" s="496">
        <v>26412</v>
      </c>
      <c r="AC24" s="483"/>
      <c r="AD24" s="483"/>
      <c r="AE24" s="483"/>
      <c r="AF24" s="483" t="s">
        <v>33</v>
      </c>
      <c r="AG24" s="483"/>
      <c r="AH24" s="483"/>
      <c r="AI24" s="483"/>
      <c r="AJ24" s="497"/>
      <c r="AK24" s="498"/>
      <c r="AL24" s="498"/>
      <c r="AM24" s="498"/>
      <c r="AN24" s="498"/>
      <c r="AO24" s="498"/>
      <c r="AP24" s="499"/>
      <c r="AQ24" s="497"/>
      <c r="AR24" s="498"/>
      <c r="AS24" s="498"/>
      <c r="AT24" s="498"/>
      <c r="AU24" s="498"/>
      <c r="AV24" s="499"/>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1"/>
      <c r="BS24" s="491"/>
      <c r="BT24" s="491"/>
      <c r="BU24" s="491"/>
      <c r="BV24" s="491"/>
      <c r="BW24" s="491"/>
      <c r="BX24" s="492"/>
      <c r="CA24" s="140"/>
      <c r="CB24" s="168"/>
      <c r="CC24" s="168"/>
      <c r="CD24" s="168"/>
      <c r="CI24" s="571"/>
      <c r="CJ24" s="571"/>
      <c r="CK24" s="571"/>
      <c r="CL24" s="571"/>
      <c r="CM24" s="571"/>
      <c r="CN24" s="571"/>
      <c r="CO24" s="571"/>
      <c r="CP24" s="571"/>
      <c r="CQ24" s="571"/>
      <c r="CR24" s="571"/>
      <c r="CS24" s="571"/>
      <c r="CT24" s="571"/>
      <c r="CU24" s="571"/>
      <c r="CV24" s="571"/>
    </row>
    <row r="25" spans="1:100" s="1" customFormat="1" ht="35.1" customHeight="1">
      <c r="A25" s="493" t="s">
        <v>175</v>
      </c>
      <c r="B25" s="493"/>
      <c r="C25" s="493"/>
      <c r="D25" s="562" t="s">
        <v>277</v>
      </c>
      <c r="E25" s="572"/>
      <c r="F25" s="572"/>
      <c r="G25" s="572"/>
      <c r="H25" s="572"/>
      <c r="I25" s="572"/>
      <c r="J25" s="572"/>
      <c r="K25" s="572"/>
      <c r="L25" s="572"/>
      <c r="M25" s="572"/>
      <c r="N25" s="572"/>
      <c r="O25" s="572"/>
      <c r="P25" s="572"/>
      <c r="Q25" s="572"/>
      <c r="R25" s="572"/>
      <c r="S25" s="572"/>
      <c r="T25" s="572"/>
      <c r="U25" s="572"/>
      <c r="V25" s="572"/>
      <c r="W25" s="572"/>
      <c r="X25" s="572"/>
      <c r="Y25" s="572"/>
      <c r="Z25" s="572"/>
      <c r="AA25" s="573"/>
      <c r="AB25" s="496">
        <v>26420</v>
      </c>
      <c r="AC25" s="483"/>
      <c r="AD25" s="483"/>
      <c r="AE25" s="483"/>
      <c r="AF25" s="483" t="s">
        <v>33</v>
      </c>
      <c r="AG25" s="483"/>
      <c r="AH25" s="483"/>
      <c r="AI25" s="483"/>
      <c r="AJ25" s="497"/>
      <c r="AK25" s="498"/>
      <c r="AL25" s="498"/>
      <c r="AM25" s="498"/>
      <c r="AN25" s="498"/>
      <c r="AO25" s="498"/>
      <c r="AP25" s="499"/>
      <c r="AQ25" s="497"/>
      <c r="AR25" s="498"/>
      <c r="AS25" s="498"/>
      <c r="AT25" s="498"/>
      <c r="AU25" s="498"/>
      <c r="AV25" s="499"/>
      <c r="AW25" s="490">
        <f>AW26</f>
        <v>780800</v>
      </c>
      <c r="AX25" s="490"/>
      <c r="AY25" s="490"/>
      <c r="AZ25" s="490"/>
      <c r="BA25" s="490"/>
      <c r="BB25" s="490"/>
      <c r="BC25" s="490"/>
      <c r="BD25" s="490">
        <f t="shared" ref="BD25" si="8">BD26</f>
        <v>205800</v>
      </c>
      <c r="BE25" s="490"/>
      <c r="BF25" s="490"/>
      <c r="BG25" s="490"/>
      <c r="BH25" s="490"/>
      <c r="BI25" s="490"/>
      <c r="BJ25" s="490"/>
      <c r="BK25" s="490">
        <f t="shared" ref="BK25" si="9">BK26</f>
        <v>205800</v>
      </c>
      <c r="BL25" s="490"/>
      <c r="BM25" s="490"/>
      <c r="BN25" s="490"/>
      <c r="BO25" s="490"/>
      <c r="BP25" s="490"/>
      <c r="BQ25" s="490"/>
      <c r="BR25" s="491"/>
      <c r="BS25" s="491"/>
      <c r="BT25" s="491"/>
      <c r="BU25" s="491"/>
      <c r="BV25" s="491"/>
      <c r="BW25" s="491"/>
      <c r="BX25" s="492"/>
      <c r="CA25" s="140" t="s">
        <v>508</v>
      </c>
      <c r="CB25" s="168"/>
      <c r="CC25" s="168"/>
      <c r="CD25" s="168"/>
      <c r="CI25" s="571"/>
      <c r="CJ25" s="571"/>
      <c r="CK25" s="571"/>
      <c r="CL25" s="571"/>
      <c r="CM25" s="571"/>
      <c r="CN25" s="571"/>
      <c r="CO25" s="571"/>
      <c r="CP25" s="571"/>
      <c r="CQ25" s="571"/>
      <c r="CR25" s="571"/>
      <c r="CS25" s="571"/>
      <c r="CT25" s="571"/>
      <c r="CU25" s="571"/>
      <c r="CV25" s="571"/>
    </row>
    <row r="26" spans="1:100" s="1" customFormat="1" ht="23.1" customHeight="1">
      <c r="A26" s="483" t="s">
        <v>176</v>
      </c>
      <c r="B26" s="483"/>
      <c r="C26" s="483"/>
      <c r="D26" s="574" t="s">
        <v>187</v>
      </c>
      <c r="E26" s="568"/>
      <c r="F26" s="568"/>
      <c r="G26" s="568"/>
      <c r="H26" s="568"/>
      <c r="I26" s="568"/>
      <c r="J26" s="568"/>
      <c r="K26" s="568"/>
      <c r="L26" s="568"/>
      <c r="M26" s="568"/>
      <c r="N26" s="568"/>
      <c r="O26" s="568"/>
      <c r="P26" s="568"/>
      <c r="Q26" s="568"/>
      <c r="R26" s="568"/>
      <c r="S26" s="568"/>
      <c r="T26" s="568"/>
      <c r="U26" s="568"/>
      <c r="V26" s="568"/>
      <c r="W26" s="568"/>
      <c r="X26" s="568"/>
      <c r="Y26" s="568"/>
      <c r="Z26" s="568"/>
      <c r="AA26" s="569"/>
      <c r="AB26" s="496">
        <v>26421</v>
      </c>
      <c r="AC26" s="483"/>
      <c r="AD26" s="483"/>
      <c r="AE26" s="483"/>
      <c r="AF26" s="483" t="s">
        <v>33</v>
      </c>
      <c r="AG26" s="483"/>
      <c r="AH26" s="483"/>
      <c r="AI26" s="483"/>
      <c r="AJ26" s="497"/>
      <c r="AK26" s="498"/>
      <c r="AL26" s="498"/>
      <c r="AM26" s="498"/>
      <c r="AN26" s="498"/>
      <c r="AO26" s="498"/>
      <c r="AP26" s="499"/>
      <c r="AQ26" s="497"/>
      <c r="AR26" s="498"/>
      <c r="AS26" s="498"/>
      <c r="AT26" s="498"/>
      <c r="AU26" s="498"/>
      <c r="AV26" s="499"/>
      <c r="AW26" s="490">
        <v>780800</v>
      </c>
      <c r="AX26" s="490"/>
      <c r="AY26" s="490"/>
      <c r="AZ26" s="490"/>
      <c r="BA26" s="490"/>
      <c r="BB26" s="490"/>
      <c r="BC26" s="490"/>
      <c r="BD26" s="529">
        <v>205800</v>
      </c>
      <c r="BE26" s="530"/>
      <c r="BF26" s="530"/>
      <c r="BG26" s="530"/>
      <c r="BH26" s="530"/>
      <c r="BI26" s="530"/>
      <c r="BJ26" s="531"/>
      <c r="BK26" s="529">
        <v>205800</v>
      </c>
      <c r="BL26" s="530"/>
      <c r="BM26" s="530"/>
      <c r="BN26" s="530"/>
      <c r="BO26" s="530"/>
      <c r="BP26" s="530"/>
      <c r="BQ26" s="531"/>
      <c r="BR26" s="491"/>
      <c r="BS26" s="491"/>
      <c r="BT26" s="491"/>
      <c r="BU26" s="491"/>
      <c r="BV26" s="491"/>
      <c r="BW26" s="491"/>
      <c r="BX26" s="492"/>
      <c r="CA26" s="140" t="s">
        <v>508</v>
      </c>
      <c r="CB26" s="168"/>
      <c r="CC26" s="168"/>
      <c r="CD26" s="168"/>
      <c r="CI26" s="571"/>
      <c r="CJ26" s="571"/>
      <c r="CK26" s="571"/>
      <c r="CL26" s="571"/>
      <c r="CM26" s="571"/>
      <c r="CN26" s="571"/>
      <c r="CO26" s="571"/>
      <c r="CP26" s="571"/>
      <c r="CQ26" s="571"/>
      <c r="CR26" s="571"/>
      <c r="CS26" s="571"/>
      <c r="CT26" s="571"/>
      <c r="CU26" s="571"/>
      <c r="CV26" s="571"/>
    </row>
    <row r="27" spans="1:100" s="1" customFormat="1" ht="23.1" customHeight="1">
      <c r="A27" s="482"/>
      <c r="B27" s="482"/>
      <c r="C27" s="482"/>
      <c r="D27" s="575" t="s">
        <v>269</v>
      </c>
      <c r="E27" s="575"/>
      <c r="F27" s="575"/>
      <c r="G27" s="575"/>
      <c r="H27" s="575"/>
      <c r="I27" s="575"/>
      <c r="J27" s="575"/>
      <c r="K27" s="575"/>
      <c r="L27" s="575"/>
      <c r="M27" s="575"/>
      <c r="N27" s="575"/>
      <c r="O27" s="575"/>
      <c r="P27" s="575"/>
      <c r="Q27" s="575"/>
      <c r="R27" s="575"/>
      <c r="S27" s="575"/>
      <c r="T27" s="575"/>
      <c r="U27" s="575"/>
      <c r="V27" s="575"/>
      <c r="W27" s="575"/>
      <c r="X27" s="575"/>
      <c r="Y27" s="575"/>
      <c r="Z27" s="575"/>
      <c r="AA27" s="576"/>
      <c r="AB27" s="496" t="s">
        <v>239</v>
      </c>
      <c r="AC27" s="483"/>
      <c r="AD27" s="483"/>
      <c r="AE27" s="483"/>
      <c r="AF27" s="483" t="s">
        <v>33</v>
      </c>
      <c r="AG27" s="483"/>
      <c r="AH27" s="483"/>
      <c r="AI27" s="483"/>
      <c r="AJ27" s="497"/>
      <c r="AK27" s="498"/>
      <c r="AL27" s="498"/>
      <c r="AM27" s="498"/>
      <c r="AN27" s="498"/>
      <c r="AO27" s="498"/>
      <c r="AP27" s="499"/>
      <c r="AQ27" s="497"/>
      <c r="AR27" s="498"/>
      <c r="AS27" s="498"/>
      <c r="AT27" s="498"/>
      <c r="AU27" s="498"/>
      <c r="AV27" s="499"/>
      <c r="AW27" s="577">
        <v>118300</v>
      </c>
      <c r="AX27" s="577"/>
      <c r="AY27" s="577"/>
      <c r="AZ27" s="577"/>
      <c r="BA27" s="577"/>
      <c r="BB27" s="577"/>
      <c r="BC27" s="577"/>
      <c r="BD27" s="577">
        <v>119600</v>
      </c>
      <c r="BE27" s="577"/>
      <c r="BF27" s="577"/>
      <c r="BG27" s="577"/>
      <c r="BH27" s="577"/>
      <c r="BI27" s="577"/>
      <c r="BJ27" s="577"/>
      <c r="BK27" s="577">
        <v>117900</v>
      </c>
      <c r="BL27" s="577"/>
      <c r="BM27" s="577"/>
      <c r="BN27" s="577"/>
      <c r="BO27" s="577"/>
      <c r="BP27" s="577"/>
      <c r="BQ27" s="577"/>
      <c r="BR27" s="491"/>
      <c r="BS27" s="491"/>
      <c r="BT27" s="491"/>
      <c r="BU27" s="491"/>
      <c r="BV27" s="491"/>
      <c r="BW27" s="491"/>
      <c r="BX27" s="492"/>
      <c r="CA27" s="140" t="s">
        <v>545</v>
      </c>
      <c r="CB27" s="168"/>
      <c r="CC27" s="168"/>
      <c r="CD27" s="168"/>
      <c r="CI27" s="571"/>
      <c r="CJ27" s="571"/>
      <c r="CK27" s="571"/>
      <c r="CL27" s="571"/>
      <c r="CM27" s="571"/>
      <c r="CN27" s="571"/>
      <c r="CO27" s="571"/>
      <c r="CP27" s="571"/>
      <c r="CQ27" s="571"/>
      <c r="CR27" s="571"/>
      <c r="CS27" s="571"/>
      <c r="CT27" s="571"/>
      <c r="CU27" s="571"/>
      <c r="CV27" s="571"/>
    </row>
    <row r="28" spans="1:100" s="1" customFormat="1" ht="12.95" customHeight="1">
      <c r="A28" s="483" t="s">
        <v>177</v>
      </c>
      <c r="B28" s="483"/>
      <c r="C28" s="483"/>
      <c r="D28" s="568" t="s">
        <v>268</v>
      </c>
      <c r="E28" s="568"/>
      <c r="F28" s="568"/>
      <c r="G28" s="568"/>
      <c r="H28" s="568"/>
      <c r="I28" s="568"/>
      <c r="J28" s="568"/>
      <c r="K28" s="568"/>
      <c r="L28" s="568"/>
      <c r="M28" s="568"/>
      <c r="N28" s="568"/>
      <c r="O28" s="568"/>
      <c r="P28" s="568"/>
      <c r="Q28" s="568"/>
      <c r="R28" s="568"/>
      <c r="S28" s="568"/>
      <c r="T28" s="568"/>
      <c r="U28" s="568"/>
      <c r="V28" s="568"/>
      <c r="W28" s="568"/>
      <c r="X28" s="568"/>
      <c r="Y28" s="568"/>
      <c r="Z28" s="568"/>
      <c r="AA28" s="569"/>
      <c r="AB28" s="496">
        <v>26422</v>
      </c>
      <c r="AC28" s="483"/>
      <c r="AD28" s="483"/>
      <c r="AE28" s="483"/>
      <c r="AF28" s="483" t="s">
        <v>33</v>
      </c>
      <c r="AG28" s="483"/>
      <c r="AH28" s="483"/>
      <c r="AI28" s="483"/>
      <c r="AJ28" s="497"/>
      <c r="AK28" s="498"/>
      <c r="AL28" s="498"/>
      <c r="AM28" s="498"/>
      <c r="AN28" s="498"/>
      <c r="AO28" s="498"/>
      <c r="AP28" s="499"/>
      <c r="AQ28" s="497"/>
      <c r="AR28" s="498"/>
      <c r="AS28" s="498"/>
      <c r="AT28" s="498"/>
      <c r="AU28" s="498"/>
      <c r="AV28" s="499"/>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1"/>
      <c r="BS28" s="491"/>
      <c r="BT28" s="491"/>
      <c r="BU28" s="491"/>
      <c r="BV28" s="491"/>
      <c r="BW28" s="491"/>
      <c r="BX28" s="492"/>
      <c r="CA28" s="140"/>
      <c r="CB28" s="168"/>
      <c r="CC28" s="168"/>
      <c r="CD28" s="168"/>
      <c r="CI28" s="571"/>
      <c r="CJ28" s="571"/>
      <c r="CK28" s="571"/>
      <c r="CL28" s="571"/>
      <c r="CM28" s="571"/>
      <c r="CN28" s="571"/>
      <c r="CO28" s="571"/>
      <c r="CP28" s="571"/>
      <c r="CQ28" s="571"/>
      <c r="CR28" s="571"/>
      <c r="CS28" s="571"/>
      <c r="CT28" s="571"/>
      <c r="CU28" s="571"/>
      <c r="CV28" s="571"/>
    </row>
    <row r="29" spans="1:100" s="1" customFormat="1" ht="23.1" customHeight="1">
      <c r="A29" s="493" t="s">
        <v>178</v>
      </c>
      <c r="B29" s="493"/>
      <c r="C29" s="493"/>
      <c r="D29" s="573" t="s">
        <v>270</v>
      </c>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496">
        <v>26430</v>
      </c>
      <c r="AC29" s="483"/>
      <c r="AD29" s="483"/>
      <c r="AE29" s="483"/>
      <c r="AF29" s="483" t="s">
        <v>33</v>
      </c>
      <c r="AG29" s="483"/>
      <c r="AH29" s="483"/>
      <c r="AI29" s="483"/>
      <c r="AJ29" s="497"/>
      <c r="AK29" s="498"/>
      <c r="AL29" s="498"/>
      <c r="AM29" s="498"/>
      <c r="AN29" s="498"/>
      <c r="AO29" s="498"/>
      <c r="AP29" s="499"/>
      <c r="AQ29" s="497"/>
      <c r="AR29" s="498"/>
      <c r="AS29" s="498"/>
      <c r="AT29" s="498"/>
      <c r="AU29" s="498"/>
      <c r="AV29" s="499"/>
      <c r="AW29" s="490">
        <f>AW30+AW31</f>
        <v>0</v>
      </c>
      <c r="AX29" s="490"/>
      <c r="AY29" s="490"/>
      <c r="AZ29" s="490"/>
      <c r="BA29" s="490"/>
      <c r="BB29" s="490"/>
      <c r="BC29" s="490"/>
      <c r="BD29" s="490">
        <f t="shared" ref="BD29" si="10">BD30+BD31</f>
        <v>0</v>
      </c>
      <c r="BE29" s="490"/>
      <c r="BF29" s="490"/>
      <c r="BG29" s="490"/>
      <c r="BH29" s="490"/>
      <c r="BI29" s="490"/>
      <c r="BJ29" s="490"/>
      <c r="BK29" s="490">
        <f t="shared" ref="BK29" si="11">BK30+BK31</f>
        <v>0</v>
      </c>
      <c r="BL29" s="490"/>
      <c r="BM29" s="490"/>
      <c r="BN29" s="490"/>
      <c r="BO29" s="490"/>
      <c r="BP29" s="490"/>
      <c r="BQ29" s="490"/>
      <c r="BR29" s="504"/>
      <c r="BS29" s="504"/>
      <c r="BT29" s="504"/>
      <c r="BU29" s="504"/>
      <c r="BV29" s="504"/>
      <c r="BW29" s="504"/>
      <c r="BX29" s="505"/>
      <c r="CA29" s="140"/>
      <c r="CB29" s="168"/>
      <c r="CC29" s="168"/>
      <c r="CD29" s="168"/>
    </row>
    <row r="30" spans="1:100" s="1" customFormat="1" ht="23.1" customHeight="1">
      <c r="A30" s="503"/>
      <c r="B30" s="503"/>
      <c r="C30" s="503"/>
      <c r="D30" s="578" t="s">
        <v>269</v>
      </c>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19" t="s">
        <v>240</v>
      </c>
      <c r="AC30" s="493"/>
      <c r="AD30" s="493"/>
      <c r="AE30" s="493"/>
      <c r="AF30" s="493" t="s">
        <v>33</v>
      </c>
      <c r="AG30" s="493"/>
      <c r="AH30" s="493"/>
      <c r="AI30" s="493"/>
      <c r="AJ30" s="497"/>
      <c r="AK30" s="498"/>
      <c r="AL30" s="498"/>
      <c r="AM30" s="498"/>
      <c r="AN30" s="498"/>
      <c r="AO30" s="498"/>
      <c r="AP30" s="499"/>
      <c r="AQ30" s="497"/>
      <c r="AR30" s="498"/>
      <c r="AS30" s="498"/>
      <c r="AT30" s="498"/>
      <c r="AU30" s="498"/>
      <c r="AV30" s="499"/>
      <c r="AW30" s="523">
        <v>0</v>
      </c>
      <c r="AX30" s="523"/>
      <c r="AY30" s="523"/>
      <c r="AZ30" s="523"/>
      <c r="BA30" s="523"/>
      <c r="BB30" s="523"/>
      <c r="BC30" s="523"/>
      <c r="BD30" s="523">
        <v>0</v>
      </c>
      <c r="BE30" s="523"/>
      <c r="BF30" s="523"/>
      <c r="BG30" s="523"/>
      <c r="BH30" s="523"/>
      <c r="BI30" s="523"/>
      <c r="BJ30" s="523"/>
      <c r="BK30" s="523">
        <v>0</v>
      </c>
      <c r="BL30" s="523"/>
      <c r="BM30" s="523"/>
      <c r="BN30" s="523"/>
      <c r="BO30" s="523"/>
      <c r="BP30" s="523"/>
      <c r="BQ30" s="523"/>
      <c r="BR30" s="504"/>
      <c r="BS30" s="504"/>
      <c r="BT30" s="504"/>
      <c r="BU30" s="504"/>
      <c r="BV30" s="504"/>
      <c r="BW30" s="504"/>
      <c r="BX30" s="505"/>
      <c r="CA30" s="140" t="s">
        <v>406</v>
      </c>
      <c r="CB30" s="168"/>
      <c r="CC30" s="168"/>
      <c r="CD30" s="168"/>
    </row>
    <row r="31" spans="1:100" s="1" customFormat="1" ht="23.1" customHeight="1">
      <c r="A31" s="503"/>
      <c r="B31" s="503"/>
      <c r="C31" s="503"/>
      <c r="D31" s="578" t="s">
        <v>279</v>
      </c>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19" t="s">
        <v>280</v>
      </c>
      <c r="AC31" s="493"/>
      <c r="AD31" s="493"/>
      <c r="AE31" s="493"/>
      <c r="AF31" s="493" t="s">
        <v>33</v>
      </c>
      <c r="AG31" s="493"/>
      <c r="AH31" s="493"/>
      <c r="AI31" s="493"/>
      <c r="AJ31" s="497"/>
      <c r="AK31" s="498"/>
      <c r="AL31" s="498"/>
      <c r="AM31" s="498"/>
      <c r="AN31" s="498"/>
      <c r="AO31" s="498"/>
      <c r="AP31" s="499"/>
      <c r="AQ31" s="497"/>
      <c r="AR31" s="498"/>
      <c r="AS31" s="498"/>
      <c r="AT31" s="498"/>
      <c r="AU31" s="498"/>
      <c r="AV31" s="499"/>
      <c r="AW31" s="523"/>
      <c r="AX31" s="523"/>
      <c r="AY31" s="523"/>
      <c r="AZ31" s="523"/>
      <c r="BA31" s="523"/>
      <c r="BB31" s="523"/>
      <c r="BC31" s="523"/>
      <c r="BD31" s="523"/>
      <c r="BE31" s="523"/>
      <c r="BF31" s="523"/>
      <c r="BG31" s="523"/>
      <c r="BH31" s="523"/>
      <c r="BI31" s="523"/>
      <c r="BJ31" s="523"/>
      <c r="BK31" s="523"/>
      <c r="BL31" s="523"/>
      <c r="BM31" s="523"/>
      <c r="BN31" s="523"/>
      <c r="BO31" s="523"/>
      <c r="BP31" s="523"/>
      <c r="BQ31" s="523"/>
      <c r="BR31" s="504"/>
      <c r="BS31" s="504"/>
      <c r="BT31" s="504"/>
      <c r="BU31" s="504"/>
      <c r="BV31" s="504"/>
      <c r="BW31" s="504"/>
      <c r="BX31" s="505"/>
      <c r="CA31" s="140"/>
      <c r="CB31" s="168"/>
      <c r="CC31" s="168"/>
      <c r="CD31" s="168"/>
    </row>
    <row r="32" spans="1:100" s="1" customFormat="1" ht="23.1" customHeight="1">
      <c r="A32" s="493" t="s">
        <v>179</v>
      </c>
      <c r="B32" s="493"/>
      <c r="C32" s="493"/>
      <c r="D32" s="562" t="s">
        <v>276</v>
      </c>
      <c r="E32" s="572"/>
      <c r="F32" s="572"/>
      <c r="G32" s="572"/>
      <c r="H32" s="572"/>
      <c r="I32" s="572"/>
      <c r="J32" s="572"/>
      <c r="K32" s="572"/>
      <c r="L32" s="572"/>
      <c r="M32" s="572"/>
      <c r="N32" s="572"/>
      <c r="O32" s="572"/>
      <c r="P32" s="572"/>
      <c r="Q32" s="572"/>
      <c r="R32" s="572"/>
      <c r="S32" s="572"/>
      <c r="T32" s="572"/>
      <c r="U32" s="572"/>
      <c r="V32" s="572"/>
      <c r="W32" s="572"/>
      <c r="X32" s="572"/>
      <c r="Y32" s="572"/>
      <c r="Z32" s="572"/>
      <c r="AA32" s="573"/>
      <c r="AB32" s="496">
        <v>26440</v>
      </c>
      <c r="AC32" s="483"/>
      <c r="AD32" s="483"/>
      <c r="AE32" s="483"/>
      <c r="AF32" s="483" t="s">
        <v>33</v>
      </c>
      <c r="AG32" s="483"/>
      <c r="AH32" s="483"/>
      <c r="AI32" s="483"/>
      <c r="AJ32" s="497"/>
      <c r="AK32" s="498"/>
      <c r="AL32" s="498"/>
      <c r="AM32" s="498"/>
      <c r="AN32" s="498"/>
      <c r="AO32" s="498"/>
      <c r="AP32" s="499"/>
      <c r="AQ32" s="497"/>
      <c r="AR32" s="498"/>
      <c r="AS32" s="498"/>
      <c r="AT32" s="498"/>
      <c r="AU32" s="498"/>
      <c r="AV32" s="499"/>
      <c r="AW32" s="490"/>
      <c r="AX32" s="490"/>
      <c r="AY32" s="490"/>
      <c r="AZ32" s="490"/>
      <c r="BA32" s="490"/>
      <c r="BB32" s="490"/>
      <c r="BC32" s="490"/>
      <c r="BD32" s="523"/>
      <c r="BE32" s="523"/>
      <c r="BF32" s="523"/>
      <c r="BG32" s="523"/>
      <c r="BH32" s="523"/>
      <c r="BI32" s="523"/>
      <c r="BJ32" s="523"/>
      <c r="BK32" s="523"/>
      <c r="BL32" s="523"/>
      <c r="BM32" s="523"/>
      <c r="BN32" s="523"/>
      <c r="BO32" s="523"/>
      <c r="BP32" s="523"/>
      <c r="BQ32" s="523"/>
      <c r="BR32" s="504"/>
      <c r="BS32" s="504"/>
      <c r="BT32" s="504"/>
      <c r="BU32" s="504"/>
      <c r="BV32" s="504"/>
      <c r="BW32" s="504"/>
      <c r="BX32" s="505"/>
      <c r="CA32" s="140"/>
      <c r="CB32" s="168"/>
      <c r="CC32" s="168"/>
      <c r="CD32" s="168"/>
    </row>
    <row r="33" spans="1:82" s="1" customFormat="1" ht="23.1" customHeight="1">
      <c r="A33" s="493" t="s">
        <v>180</v>
      </c>
      <c r="B33" s="493"/>
      <c r="C33" s="493"/>
      <c r="D33" s="570" t="s">
        <v>187</v>
      </c>
      <c r="E33" s="568"/>
      <c r="F33" s="568"/>
      <c r="G33" s="568"/>
      <c r="H33" s="568"/>
      <c r="I33" s="568"/>
      <c r="J33" s="568"/>
      <c r="K33" s="568"/>
      <c r="L33" s="568"/>
      <c r="M33" s="568"/>
      <c r="N33" s="568"/>
      <c r="O33" s="568"/>
      <c r="P33" s="568"/>
      <c r="Q33" s="568"/>
      <c r="R33" s="568"/>
      <c r="S33" s="568"/>
      <c r="T33" s="568"/>
      <c r="U33" s="568"/>
      <c r="V33" s="568"/>
      <c r="W33" s="568"/>
      <c r="X33" s="568"/>
      <c r="Y33" s="568"/>
      <c r="Z33" s="568"/>
      <c r="AA33" s="569"/>
      <c r="AB33" s="496">
        <v>26441</v>
      </c>
      <c r="AC33" s="483"/>
      <c r="AD33" s="483"/>
      <c r="AE33" s="483"/>
      <c r="AF33" s="483" t="s">
        <v>33</v>
      </c>
      <c r="AG33" s="483"/>
      <c r="AH33" s="483"/>
      <c r="AI33" s="483"/>
      <c r="AJ33" s="497"/>
      <c r="AK33" s="498"/>
      <c r="AL33" s="498"/>
      <c r="AM33" s="498"/>
      <c r="AN33" s="498"/>
      <c r="AO33" s="498"/>
      <c r="AP33" s="499"/>
      <c r="AQ33" s="497"/>
      <c r="AR33" s="498"/>
      <c r="AS33" s="498"/>
      <c r="AT33" s="498"/>
      <c r="AU33" s="498"/>
      <c r="AV33" s="499"/>
      <c r="AW33" s="490"/>
      <c r="AX33" s="490"/>
      <c r="AY33" s="490"/>
      <c r="AZ33" s="490"/>
      <c r="BA33" s="490"/>
      <c r="BB33" s="490"/>
      <c r="BC33" s="490"/>
      <c r="BD33" s="523"/>
      <c r="BE33" s="523"/>
      <c r="BF33" s="523"/>
      <c r="BG33" s="523"/>
      <c r="BH33" s="523"/>
      <c r="BI33" s="523"/>
      <c r="BJ33" s="523"/>
      <c r="BK33" s="523"/>
      <c r="BL33" s="523"/>
      <c r="BM33" s="523"/>
      <c r="BN33" s="523"/>
      <c r="BO33" s="523"/>
      <c r="BP33" s="523"/>
      <c r="BQ33" s="523"/>
      <c r="BR33" s="504"/>
      <c r="BS33" s="504"/>
      <c r="BT33" s="504"/>
      <c r="BU33" s="504"/>
      <c r="BV33" s="504"/>
      <c r="BW33" s="504"/>
      <c r="BX33" s="505"/>
      <c r="CA33" s="140"/>
      <c r="CB33" s="168"/>
      <c r="CC33" s="168"/>
      <c r="CD33" s="168"/>
    </row>
    <row r="34" spans="1:82" s="1" customFormat="1" ht="21.75" customHeight="1">
      <c r="A34" s="493" t="s">
        <v>181</v>
      </c>
      <c r="B34" s="493"/>
      <c r="C34" s="493"/>
      <c r="D34" s="567" t="s">
        <v>268</v>
      </c>
      <c r="E34" s="568"/>
      <c r="F34" s="568"/>
      <c r="G34" s="568"/>
      <c r="H34" s="568"/>
      <c r="I34" s="568"/>
      <c r="J34" s="568"/>
      <c r="K34" s="568"/>
      <c r="L34" s="568"/>
      <c r="M34" s="568"/>
      <c r="N34" s="568"/>
      <c r="O34" s="568"/>
      <c r="P34" s="568"/>
      <c r="Q34" s="568"/>
      <c r="R34" s="568"/>
      <c r="S34" s="568"/>
      <c r="T34" s="568"/>
      <c r="U34" s="568"/>
      <c r="V34" s="568"/>
      <c r="W34" s="568"/>
      <c r="X34" s="568"/>
      <c r="Y34" s="568"/>
      <c r="Z34" s="568"/>
      <c r="AA34" s="569"/>
      <c r="AB34" s="496">
        <v>26442</v>
      </c>
      <c r="AC34" s="483"/>
      <c r="AD34" s="483"/>
      <c r="AE34" s="483"/>
      <c r="AF34" s="483" t="s">
        <v>33</v>
      </c>
      <c r="AG34" s="483"/>
      <c r="AH34" s="483"/>
      <c r="AI34" s="483"/>
      <c r="AJ34" s="581"/>
      <c r="AK34" s="582"/>
      <c r="AL34" s="582"/>
      <c r="AM34" s="582"/>
      <c r="AN34" s="582"/>
      <c r="AO34" s="582"/>
      <c r="AP34" s="583"/>
      <c r="AQ34" s="581"/>
      <c r="AR34" s="582"/>
      <c r="AS34" s="582"/>
      <c r="AT34" s="582"/>
      <c r="AU34" s="582"/>
      <c r="AV34" s="583"/>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5"/>
      <c r="BS34" s="585"/>
      <c r="BT34" s="585"/>
      <c r="BU34" s="585"/>
      <c r="BV34" s="585"/>
      <c r="BW34" s="585"/>
      <c r="BX34" s="586"/>
      <c r="CA34" s="140"/>
      <c r="CB34" s="168"/>
      <c r="CC34" s="168"/>
      <c r="CD34" s="168"/>
    </row>
    <row r="35" spans="1:82" s="1" customFormat="1" ht="12.95" customHeight="1">
      <c r="A35" s="483" t="s">
        <v>182</v>
      </c>
      <c r="B35" s="483"/>
      <c r="C35" s="483"/>
      <c r="D35" s="562" t="s">
        <v>189</v>
      </c>
      <c r="E35" s="572"/>
      <c r="F35" s="572"/>
      <c r="G35" s="572"/>
      <c r="H35" s="572"/>
      <c r="I35" s="572"/>
      <c r="J35" s="572"/>
      <c r="K35" s="572"/>
      <c r="L35" s="572"/>
      <c r="M35" s="572"/>
      <c r="N35" s="572"/>
      <c r="O35" s="572"/>
      <c r="P35" s="572"/>
      <c r="Q35" s="572"/>
      <c r="R35" s="572"/>
      <c r="S35" s="572"/>
      <c r="T35" s="572"/>
      <c r="U35" s="572"/>
      <c r="V35" s="572"/>
      <c r="W35" s="572"/>
      <c r="X35" s="572"/>
      <c r="Y35" s="572"/>
      <c r="Z35" s="572"/>
      <c r="AA35" s="573"/>
      <c r="AB35" s="496">
        <v>26450</v>
      </c>
      <c r="AC35" s="483"/>
      <c r="AD35" s="483"/>
      <c r="AE35" s="483"/>
      <c r="AF35" s="483" t="s">
        <v>33</v>
      </c>
      <c r="AG35" s="483"/>
      <c r="AH35" s="483"/>
      <c r="AI35" s="483"/>
      <c r="AJ35" s="497"/>
      <c r="AK35" s="498"/>
      <c r="AL35" s="498"/>
      <c r="AM35" s="498"/>
      <c r="AN35" s="498"/>
      <c r="AO35" s="498"/>
      <c r="AP35" s="499"/>
      <c r="AQ35" s="497"/>
      <c r="AR35" s="498"/>
      <c r="AS35" s="498"/>
      <c r="AT35" s="498"/>
      <c r="AU35" s="498"/>
      <c r="AV35" s="499"/>
      <c r="AW35" s="490">
        <f>AW36</f>
        <v>330903.84999999998</v>
      </c>
      <c r="AX35" s="490"/>
      <c r="AY35" s="490"/>
      <c r="AZ35" s="490"/>
      <c r="BA35" s="490"/>
      <c r="BB35" s="490"/>
      <c r="BC35" s="490"/>
      <c r="BD35" s="490">
        <f t="shared" ref="BD35" si="12">BD36</f>
        <v>0</v>
      </c>
      <c r="BE35" s="490"/>
      <c r="BF35" s="490"/>
      <c r="BG35" s="490"/>
      <c r="BH35" s="490"/>
      <c r="BI35" s="490"/>
      <c r="BJ35" s="490"/>
      <c r="BK35" s="490">
        <f t="shared" ref="BK35" si="13">BK36</f>
        <v>0</v>
      </c>
      <c r="BL35" s="490"/>
      <c r="BM35" s="490"/>
      <c r="BN35" s="490"/>
      <c r="BO35" s="490"/>
      <c r="BP35" s="490"/>
      <c r="BQ35" s="490"/>
      <c r="BR35" s="491"/>
      <c r="BS35" s="491"/>
      <c r="BT35" s="491"/>
      <c r="BU35" s="491"/>
      <c r="BV35" s="491"/>
      <c r="BW35" s="491"/>
      <c r="BX35" s="492"/>
      <c r="CA35" s="140"/>
      <c r="CB35" s="168"/>
      <c r="CC35" s="168"/>
      <c r="CD35" s="168"/>
    </row>
    <row r="36" spans="1:82" s="1" customFormat="1" ht="23.1" customHeight="1">
      <c r="A36" s="587" t="s">
        <v>183</v>
      </c>
      <c r="B36" s="587"/>
      <c r="C36" s="587"/>
      <c r="D36" s="588" t="s">
        <v>187</v>
      </c>
      <c r="E36" s="589"/>
      <c r="F36" s="589"/>
      <c r="G36" s="589"/>
      <c r="H36" s="589"/>
      <c r="I36" s="589"/>
      <c r="J36" s="589"/>
      <c r="K36" s="589"/>
      <c r="L36" s="589"/>
      <c r="M36" s="589"/>
      <c r="N36" s="589"/>
      <c r="O36" s="589"/>
      <c r="P36" s="589"/>
      <c r="Q36" s="589"/>
      <c r="R36" s="589"/>
      <c r="S36" s="589"/>
      <c r="T36" s="589"/>
      <c r="U36" s="589"/>
      <c r="V36" s="589"/>
      <c r="W36" s="589"/>
      <c r="X36" s="589"/>
      <c r="Y36" s="589"/>
      <c r="Z36" s="589"/>
      <c r="AA36" s="590"/>
      <c r="AB36" s="509">
        <v>26451</v>
      </c>
      <c r="AC36" s="510"/>
      <c r="AD36" s="510"/>
      <c r="AE36" s="510"/>
      <c r="AF36" s="510" t="s">
        <v>33</v>
      </c>
      <c r="AG36" s="510"/>
      <c r="AH36" s="510"/>
      <c r="AI36" s="510"/>
      <c r="AJ36" s="497"/>
      <c r="AK36" s="498"/>
      <c r="AL36" s="498"/>
      <c r="AM36" s="498"/>
      <c r="AN36" s="498"/>
      <c r="AO36" s="498"/>
      <c r="AP36" s="499"/>
      <c r="AQ36" s="497"/>
      <c r="AR36" s="498"/>
      <c r="AS36" s="498"/>
      <c r="AT36" s="498"/>
      <c r="AU36" s="498"/>
      <c r="AV36" s="499"/>
      <c r="AW36" s="514">
        <f>250000+80903.85</f>
        <v>330903.84999999998</v>
      </c>
      <c r="AX36" s="514"/>
      <c r="AY36" s="514"/>
      <c r="AZ36" s="514"/>
      <c r="BA36" s="514"/>
      <c r="BB36" s="514"/>
      <c r="BC36" s="514"/>
      <c r="BD36" s="591">
        <v>0</v>
      </c>
      <c r="BE36" s="591"/>
      <c r="BF36" s="591"/>
      <c r="BG36" s="591"/>
      <c r="BH36" s="591"/>
      <c r="BI36" s="591"/>
      <c r="BJ36" s="591"/>
      <c r="BK36" s="591">
        <v>0</v>
      </c>
      <c r="BL36" s="591"/>
      <c r="BM36" s="591"/>
      <c r="BN36" s="591"/>
      <c r="BO36" s="591"/>
      <c r="BP36" s="591"/>
      <c r="BQ36" s="591"/>
      <c r="BR36" s="592"/>
      <c r="BS36" s="592"/>
      <c r="BT36" s="592"/>
      <c r="BU36" s="592"/>
      <c r="BV36" s="592"/>
      <c r="BW36" s="592"/>
      <c r="BX36" s="593"/>
      <c r="CA36" s="140" t="s">
        <v>509</v>
      </c>
      <c r="CB36" s="168"/>
      <c r="CC36" s="168"/>
      <c r="CD36" s="168"/>
    </row>
    <row r="37" spans="1:82" s="1" customFormat="1" ht="23.1" customHeight="1">
      <c r="A37" s="503" t="s">
        <v>292</v>
      </c>
      <c r="B37" s="503"/>
      <c r="C37" s="503"/>
      <c r="D37" s="578" t="s">
        <v>269</v>
      </c>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496" t="s">
        <v>241</v>
      </c>
      <c r="AC37" s="483"/>
      <c r="AD37" s="483"/>
      <c r="AE37" s="483"/>
      <c r="AF37" s="483" t="s">
        <v>33</v>
      </c>
      <c r="AG37" s="483"/>
      <c r="AH37" s="483"/>
      <c r="AI37" s="483"/>
      <c r="AJ37" s="497"/>
      <c r="AK37" s="498"/>
      <c r="AL37" s="498"/>
      <c r="AM37" s="498"/>
      <c r="AN37" s="498"/>
      <c r="AO37" s="498"/>
      <c r="AP37" s="499"/>
      <c r="AQ37" s="497"/>
      <c r="AR37" s="498"/>
      <c r="AS37" s="498"/>
      <c r="AT37" s="498"/>
      <c r="AU37" s="498"/>
      <c r="AV37" s="499"/>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1"/>
      <c r="BS37" s="491"/>
      <c r="BT37" s="491"/>
      <c r="BU37" s="491"/>
      <c r="BV37" s="491"/>
      <c r="BW37" s="491"/>
      <c r="BX37" s="492"/>
      <c r="CA37" s="140"/>
      <c r="CB37" s="168"/>
      <c r="CC37" s="168"/>
      <c r="CD37" s="168"/>
    </row>
    <row r="38" spans="1:82" s="1" customFormat="1" ht="23.1" customHeight="1">
      <c r="A38" s="503" t="s">
        <v>293</v>
      </c>
      <c r="B38" s="503"/>
      <c r="C38" s="503"/>
      <c r="D38" s="578" t="s">
        <v>269</v>
      </c>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496" t="s">
        <v>281</v>
      </c>
      <c r="AC38" s="483"/>
      <c r="AD38" s="483"/>
      <c r="AE38" s="483"/>
      <c r="AF38" s="537">
        <v>1111</v>
      </c>
      <c r="AG38" s="538"/>
      <c r="AH38" s="538"/>
      <c r="AI38" s="539"/>
      <c r="AJ38" s="151"/>
      <c r="AK38" s="152"/>
      <c r="AL38" s="152"/>
      <c r="AM38" s="152"/>
      <c r="AN38" s="152"/>
      <c r="AO38" s="152"/>
      <c r="AP38" s="153"/>
      <c r="AQ38" s="151"/>
      <c r="AR38" s="152"/>
      <c r="AS38" s="152"/>
      <c r="AT38" s="152"/>
      <c r="AU38" s="152"/>
      <c r="AV38" s="153"/>
      <c r="AW38" s="529"/>
      <c r="AX38" s="530"/>
      <c r="AY38" s="530"/>
      <c r="AZ38" s="530"/>
      <c r="BA38" s="530"/>
      <c r="BB38" s="530"/>
      <c r="BC38" s="531"/>
      <c r="BD38" s="529"/>
      <c r="BE38" s="530"/>
      <c r="BF38" s="530"/>
      <c r="BG38" s="530"/>
      <c r="BH38" s="530"/>
      <c r="BI38" s="530"/>
      <c r="BJ38" s="531"/>
      <c r="BK38" s="529"/>
      <c r="BL38" s="530"/>
      <c r="BM38" s="530"/>
      <c r="BN38" s="530"/>
      <c r="BO38" s="530"/>
      <c r="BP38" s="530"/>
      <c r="BQ38" s="531"/>
      <c r="BR38" s="540"/>
      <c r="BS38" s="541"/>
      <c r="BT38" s="541"/>
      <c r="BU38" s="541"/>
      <c r="BV38" s="541"/>
      <c r="BW38" s="541"/>
      <c r="BX38" s="542"/>
      <c r="CA38" s="140"/>
      <c r="CB38" s="168"/>
      <c r="CC38" s="168"/>
      <c r="CD38" s="168"/>
    </row>
    <row r="39" spans="1:82" s="1" customFormat="1" ht="23.1" customHeight="1">
      <c r="A39" s="503" t="s">
        <v>295</v>
      </c>
      <c r="B39" s="503"/>
      <c r="C39" s="503"/>
      <c r="D39" s="578" t="s">
        <v>269</v>
      </c>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496" t="s">
        <v>294</v>
      </c>
      <c r="AC39" s="483"/>
      <c r="AD39" s="483"/>
      <c r="AE39" s="483"/>
      <c r="AF39" s="537">
        <v>1112</v>
      </c>
      <c r="AG39" s="538"/>
      <c r="AH39" s="538"/>
      <c r="AI39" s="539"/>
      <c r="AJ39" s="151"/>
      <c r="AK39" s="152"/>
      <c r="AL39" s="152"/>
      <c r="AM39" s="152"/>
      <c r="AN39" s="152"/>
      <c r="AO39" s="152"/>
      <c r="AP39" s="153"/>
      <c r="AQ39" s="151"/>
      <c r="AR39" s="152"/>
      <c r="AS39" s="152"/>
      <c r="AT39" s="152"/>
      <c r="AU39" s="152"/>
      <c r="AV39" s="153"/>
      <c r="AW39" s="529"/>
      <c r="AX39" s="530"/>
      <c r="AY39" s="530"/>
      <c r="AZ39" s="530"/>
      <c r="BA39" s="530"/>
      <c r="BB39" s="530"/>
      <c r="BC39" s="531"/>
      <c r="BD39" s="529"/>
      <c r="BE39" s="530"/>
      <c r="BF39" s="530"/>
      <c r="BG39" s="530"/>
      <c r="BH39" s="530"/>
      <c r="BI39" s="530"/>
      <c r="BJ39" s="531"/>
      <c r="BK39" s="529"/>
      <c r="BL39" s="530"/>
      <c r="BM39" s="530"/>
      <c r="BN39" s="530"/>
      <c r="BO39" s="530"/>
      <c r="BP39" s="530"/>
      <c r="BQ39" s="531"/>
      <c r="BR39" s="540"/>
      <c r="BS39" s="541"/>
      <c r="BT39" s="541"/>
      <c r="BU39" s="541"/>
      <c r="BV39" s="541"/>
      <c r="BW39" s="541"/>
      <c r="BX39" s="542"/>
      <c r="CA39" s="140"/>
      <c r="CB39" s="168"/>
      <c r="CC39" s="168"/>
      <c r="CD39" s="168"/>
    </row>
    <row r="40" spans="1:82" s="1" customFormat="1" ht="23.1" customHeight="1">
      <c r="A40" s="503"/>
      <c r="B40" s="503"/>
      <c r="C40" s="503"/>
      <c r="D40" s="578" t="s">
        <v>279</v>
      </c>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496" t="s">
        <v>281</v>
      </c>
      <c r="AC40" s="483"/>
      <c r="AD40" s="483"/>
      <c r="AE40" s="483"/>
      <c r="AF40" s="483" t="s">
        <v>33</v>
      </c>
      <c r="AG40" s="483"/>
      <c r="AH40" s="483"/>
      <c r="AI40" s="483"/>
      <c r="AJ40" s="497"/>
      <c r="AK40" s="498"/>
      <c r="AL40" s="498"/>
      <c r="AM40" s="498"/>
      <c r="AN40" s="498"/>
      <c r="AO40" s="498"/>
      <c r="AP40" s="499"/>
      <c r="AQ40" s="497"/>
      <c r="AR40" s="498"/>
      <c r="AS40" s="498"/>
      <c r="AT40" s="498"/>
      <c r="AU40" s="498"/>
      <c r="AV40" s="499"/>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1"/>
      <c r="BS40" s="491"/>
      <c r="BT40" s="491"/>
      <c r="BU40" s="491"/>
      <c r="BV40" s="491"/>
      <c r="BW40" s="491"/>
      <c r="BX40" s="492"/>
      <c r="CA40" s="140"/>
      <c r="CB40" s="168">
        <v>2023</v>
      </c>
      <c r="CC40" s="168">
        <v>2024</v>
      </c>
      <c r="CD40" s="168">
        <v>2025</v>
      </c>
    </row>
    <row r="41" spans="1:82" s="1" customFormat="1" ht="12.95" customHeight="1">
      <c r="A41" s="483" t="s">
        <v>184</v>
      </c>
      <c r="B41" s="483"/>
      <c r="C41" s="483"/>
      <c r="D41" s="567" t="s">
        <v>188</v>
      </c>
      <c r="E41" s="568"/>
      <c r="F41" s="568"/>
      <c r="G41" s="568"/>
      <c r="H41" s="568"/>
      <c r="I41" s="568"/>
      <c r="J41" s="568"/>
      <c r="K41" s="568"/>
      <c r="L41" s="568"/>
      <c r="M41" s="568"/>
      <c r="N41" s="568"/>
      <c r="O41" s="568"/>
      <c r="P41" s="568"/>
      <c r="Q41" s="568"/>
      <c r="R41" s="568"/>
      <c r="S41" s="568"/>
      <c r="T41" s="568"/>
      <c r="U41" s="568"/>
      <c r="V41" s="568"/>
      <c r="W41" s="568"/>
      <c r="X41" s="568"/>
      <c r="Y41" s="568"/>
      <c r="Z41" s="568"/>
      <c r="AA41" s="569"/>
      <c r="AB41" s="496">
        <v>26452</v>
      </c>
      <c r="AC41" s="483"/>
      <c r="AD41" s="483"/>
      <c r="AE41" s="483"/>
      <c r="AF41" s="483" t="s">
        <v>33</v>
      </c>
      <c r="AG41" s="483"/>
      <c r="AH41" s="483"/>
      <c r="AI41" s="483"/>
      <c r="AJ41" s="497"/>
      <c r="AK41" s="498"/>
      <c r="AL41" s="498"/>
      <c r="AM41" s="498"/>
      <c r="AN41" s="498"/>
      <c r="AO41" s="498"/>
      <c r="AP41" s="499"/>
      <c r="AQ41" s="497"/>
      <c r="AR41" s="498"/>
      <c r="AS41" s="498"/>
      <c r="AT41" s="498"/>
      <c r="AU41" s="498"/>
      <c r="AV41" s="499"/>
      <c r="AW41" s="490"/>
      <c r="AX41" s="490"/>
      <c r="AY41" s="490"/>
      <c r="AZ41" s="490"/>
      <c r="BA41" s="490"/>
      <c r="BB41" s="490"/>
      <c r="BC41" s="490"/>
      <c r="BD41" s="490"/>
      <c r="BE41" s="490"/>
      <c r="BF41" s="490"/>
      <c r="BG41" s="490"/>
      <c r="BH41" s="490"/>
      <c r="BI41" s="490"/>
      <c r="BJ41" s="490"/>
      <c r="BK41" s="490"/>
      <c r="BL41" s="490"/>
      <c r="BM41" s="490"/>
      <c r="BN41" s="490"/>
      <c r="BO41" s="490"/>
      <c r="BP41" s="490"/>
      <c r="BQ41" s="490"/>
      <c r="BR41" s="491"/>
      <c r="BS41" s="491"/>
      <c r="BT41" s="491"/>
      <c r="BU41" s="491"/>
      <c r="BV41" s="491"/>
      <c r="BW41" s="491"/>
      <c r="BX41" s="492"/>
      <c r="CA41" s="140"/>
      <c r="CB41" s="168"/>
      <c r="CC41" s="168"/>
      <c r="CD41" s="168"/>
    </row>
    <row r="42" spans="1:82" s="1" customFormat="1" ht="45.95" customHeight="1">
      <c r="A42" s="587" t="s">
        <v>185</v>
      </c>
      <c r="B42" s="587"/>
      <c r="C42" s="587"/>
      <c r="D42" s="594" t="s">
        <v>283</v>
      </c>
      <c r="E42" s="595"/>
      <c r="F42" s="595"/>
      <c r="G42" s="595"/>
      <c r="H42" s="595"/>
      <c r="I42" s="595"/>
      <c r="J42" s="595"/>
      <c r="K42" s="595"/>
      <c r="L42" s="595"/>
      <c r="M42" s="595"/>
      <c r="N42" s="595"/>
      <c r="O42" s="595"/>
      <c r="P42" s="595"/>
      <c r="Q42" s="595"/>
      <c r="R42" s="595"/>
      <c r="S42" s="595"/>
      <c r="T42" s="595"/>
      <c r="U42" s="595"/>
      <c r="V42" s="595"/>
      <c r="W42" s="595"/>
      <c r="X42" s="595"/>
      <c r="Y42" s="595"/>
      <c r="Z42" s="595"/>
      <c r="AA42" s="596"/>
      <c r="AB42" s="496">
        <v>26500</v>
      </c>
      <c r="AC42" s="483"/>
      <c r="AD42" s="483"/>
      <c r="AE42" s="483"/>
      <c r="AF42" s="483" t="s">
        <v>33</v>
      </c>
      <c r="AG42" s="483"/>
      <c r="AH42" s="483"/>
      <c r="AI42" s="483"/>
      <c r="AJ42" s="497"/>
      <c r="AK42" s="498"/>
      <c r="AL42" s="498"/>
      <c r="AM42" s="498"/>
      <c r="AN42" s="498"/>
      <c r="AO42" s="498"/>
      <c r="AP42" s="499"/>
      <c r="AQ42" s="497"/>
      <c r="AR42" s="498"/>
      <c r="AS42" s="498"/>
      <c r="AT42" s="498"/>
      <c r="AU42" s="498"/>
      <c r="AV42" s="499"/>
      <c r="AW42" s="490">
        <f>AW20+AW25+AW35-AW13</f>
        <v>2298057.39</v>
      </c>
      <c r="AX42" s="490"/>
      <c r="AY42" s="490"/>
      <c r="AZ42" s="490"/>
      <c r="BA42" s="490"/>
      <c r="BB42" s="490"/>
      <c r="BC42" s="490"/>
      <c r="BD42" s="490">
        <f t="shared" ref="BD42" si="14">BD20+BD25+BD35</f>
        <v>305800</v>
      </c>
      <c r="BE42" s="490"/>
      <c r="BF42" s="490"/>
      <c r="BG42" s="490"/>
      <c r="BH42" s="490"/>
      <c r="BI42" s="490"/>
      <c r="BJ42" s="490"/>
      <c r="BK42" s="490">
        <f t="shared" ref="BK42" si="15">BK20+BK25+BK35</f>
        <v>305800</v>
      </c>
      <c r="BL42" s="490"/>
      <c r="BM42" s="490"/>
      <c r="BN42" s="490"/>
      <c r="BO42" s="490"/>
      <c r="BP42" s="490"/>
      <c r="BQ42" s="490"/>
      <c r="BR42" s="491"/>
      <c r="BS42" s="491"/>
      <c r="BT42" s="491"/>
      <c r="BU42" s="491"/>
      <c r="BV42" s="491"/>
      <c r="BW42" s="491"/>
      <c r="BX42" s="492"/>
      <c r="CA42" s="140"/>
      <c r="CB42" s="183">
        <f>AW7-AW20-AW26-AW35</f>
        <v>5.8207660913467407E-10</v>
      </c>
      <c r="CC42" s="183">
        <f>BD7-BD42</f>
        <v>0</v>
      </c>
      <c r="CD42" s="183">
        <f>BK7-BK42</f>
        <v>0</v>
      </c>
    </row>
    <row r="43" spans="1:82" s="1" customFormat="1" ht="12.95" customHeight="1">
      <c r="A43" s="493"/>
      <c r="B43" s="493"/>
      <c r="C43" s="493"/>
      <c r="D43" s="603" t="s">
        <v>190</v>
      </c>
      <c r="E43" s="575"/>
      <c r="F43" s="575"/>
      <c r="G43" s="575"/>
      <c r="H43" s="575"/>
      <c r="I43" s="575"/>
      <c r="J43" s="575"/>
      <c r="K43" s="575"/>
      <c r="L43" s="575"/>
      <c r="M43" s="575"/>
      <c r="N43" s="575"/>
      <c r="O43" s="575"/>
      <c r="P43" s="575"/>
      <c r="Q43" s="575"/>
      <c r="R43" s="575"/>
      <c r="S43" s="575"/>
      <c r="T43" s="575"/>
      <c r="U43" s="575"/>
      <c r="V43" s="575"/>
      <c r="W43" s="575"/>
      <c r="X43" s="575"/>
      <c r="Y43" s="575"/>
      <c r="Z43" s="575"/>
      <c r="AA43" s="576"/>
      <c r="AB43" s="496">
        <v>26510</v>
      </c>
      <c r="AC43" s="483"/>
      <c r="AD43" s="483"/>
      <c r="AE43" s="483"/>
      <c r="AF43" s="483"/>
      <c r="AG43" s="483"/>
      <c r="AH43" s="483"/>
      <c r="AI43" s="483"/>
      <c r="AJ43" s="497"/>
      <c r="AK43" s="498"/>
      <c r="AL43" s="498"/>
      <c r="AM43" s="498"/>
      <c r="AN43" s="498"/>
      <c r="AO43" s="498"/>
      <c r="AP43" s="499"/>
      <c r="AQ43" s="497"/>
      <c r="AR43" s="498"/>
      <c r="AS43" s="498"/>
      <c r="AT43" s="498"/>
      <c r="AU43" s="498"/>
      <c r="AV43" s="499"/>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1"/>
      <c r="BS43" s="491"/>
      <c r="BT43" s="491"/>
      <c r="BU43" s="491"/>
      <c r="BV43" s="491"/>
      <c r="BW43" s="491"/>
      <c r="BX43" s="492"/>
      <c r="CA43" s="140"/>
      <c r="CB43" s="168"/>
      <c r="CC43" s="168"/>
      <c r="CD43" s="168"/>
    </row>
    <row r="44" spans="1:82" s="1" customFormat="1" ht="45.95" customHeight="1">
      <c r="A44" s="493" t="s">
        <v>186</v>
      </c>
      <c r="B44" s="493"/>
      <c r="C44" s="493"/>
      <c r="D44" s="597" t="s">
        <v>191</v>
      </c>
      <c r="E44" s="598"/>
      <c r="F44" s="598"/>
      <c r="G44" s="598"/>
      <c r="H44" s="598"/>
      <c r="I44" s="598"/>
      <c r="J44" s="598"/>
      <c r="K44" s="598"/>
      <c r="L44" s="598"/>
      <c r="M44" s="598"/>
      <c r="N44" s="598"/>
      <c r="O44" s="598"/>
      <c r="P44" s="598"/>
      <c r="Q44" s="598"/>
      <c r="R44" s="598"/>
      <c r="S44" s="598"/>
      <c r="T44" s="598"/>
      <c r="U44" s="598"/>
      <c r="V44" s="598"/>
      <c r="W44" s="598"/>
      <c r="X44" s="598"/>
      <c r="Y44" s="598"/>
      <c r="Z44" s="598"/>
      <c r="AA44" s="599"/>
      <c r="AB44" s="496">
        <v>26600</v>
      </c>
      <c r="AC44" s="483"/>
      <c r="AD44" s="483"/>
      <c r="AE44" s="483"/>
      <c r="AF44" s="483" t="s">
        <v>33</v>
      </c>
      <c r="AG44" s="483"/>
      <c r="AH44" s="483"/>
      <c r="AI44" s="483"/>
      <c r="AJ44" s="497"/>
      <c r="AK44" s="498"/>
      <c r="AL44" s="498"/>
      <c r="AM44" s="498"/>
      <c r="AN44" s="498"/>
      <c r="AO44" s="498"/>
      <c r="AP44" s="499"/>
      <c r="AQ44" s="497"/>
      <c r="AR44" s="498"/>
      <c r="AS44" s="498"/>
      <c r="AT44" s="498"/>
      <c r="AU44" s="498"/>
      <c r="AV44" s="499"/>
      <c r="AW44" s="490"/>
      <c r="AX44" s="490"/>
      <c r="AY44" s="490"/>
      <c r="AZ44" s="490"/>
      <c r="BA44" s="490"/>
      <c r="BB44" s="490"/>
      <c r="BC44" s="490"/>
      <c r="BD44" s="490"/>
      <c r="BE44" s="490"/>
      <c r="BF44" s="490"/>
      <c r="BG44" s="490"/>
      <c r="BH44" s="490"/>
      <c r="BI44" s="490"/>
      <c r="BJ44" s="490"/>
      <c r="BK44" s="490"/>
      <c r="BL44" s="490"/>
      <c r="BM44" s="490"/>
      <c r="BN44" s="490"/>
      <c r="BO44" s="490"/>
      <c r="BP44" s="490"/>
      <c r="BQ44" s="490"/>
      <c r="BR44" s="491"/>
      <c r="BS44" s="491"/>
      <c r="BT44" s="491"/>
      <c r="BU44" s="491"/>
      <c r="BV44" s="491"/>
      <c r="BW44" s="491"/>
      <c r="BX44" s="492"/>
      <c r="CA44" s="140"/>
      <c r="CB44" s="168"/>
      <c r="CC44" s="168"/>
      <c r="CD44" s="168"/>
    </row>
    <row r="45" spans="1:82" s="1" customFormat="1" ht="12.95" customHeight="1" thickBot="1">
      <c r="A45" s="483"/>
      <c r="B45" s="483"/>
      <c r="C45" s="483"/>
      <c r="D45" s="597" t="s">
        <v>190</v>
      </c>
      <c r="E45" s="598"/>
      <c r="F45" s="598"/>
      <c r="G45" s="598"/>
      <c r="H45" s="598"/>
      <c r="I45" s="598"/>
      <c r="J45" s="598"/>
      <c r="K45" s="598"/>
      <c r="L45" s="598"/>
      <c r="M45" s="598"/>
      <c r="N45" s="598"/>
      <c r="O45" s="598"/>
      <c r="P45" s="598"/>
      <c r="Q45" s="598"/>
      <c r="R45" s="598"/>
      <c r="S45" s="598"/>
      <c r="T45" s="598"/>
      <c r="U45" s="598"/>
      <c r="V45" s="598"/>
      <c r="W45" s="598"/>
      <c r="X45" s="598"/>
      <c r="Y45" s="598"/>
      <c r="Z45" s="598"/>
      <c r="AA45" s="599"/>
      <c r="AB45" s="604">
        <v>26610</v>
      </c>
      <c r="AC45" s="605"/>
      <c r="AD45" s="605"/>
      <c r="AE45" s="605"/>
      <c r="AF45" s="605"/>
      <c r="AG45" s="605"/>
      <c r="AH45" s="605"/>
      <c r="AI45" s="605"/>
      <c r="AJ45" s="621"/>
      <c r="AK45" s="622"/>
      <c r="AL45" s="622"/>
      <c r="AM45" s="622"/>
      <c r="AN45" s="622"/>
      <c r="AO45" s="622"/>
      <c r="AP45" s="623"/>
      <c r="AQ45" s="621"/>
      <c r="AR45" s="622"/>
      <c r="AS45" s="622"/>
      <c r="AT45" s="622"/>
      <c r="AU45" s="622"/>
      <c r="AV45" s="623"/>
      <c r="AW45" s="600"/>
      <c r="AX45" s="600"/>
      <c r="AY45" s="600"/>
      <c r="AZ45" s="600"/>
      <c r="BA45" s="600"/>
      <c r="BB45" s="600"/>
      <c r="BC45" s="600"/>
      <c r="BD45" s="600"/>
      <c r="BE45" s="600"/>
      <c r="BF45" s="600"/>
      <c r="BG45" s="600"/>
      <c r="BH45" s="600"/>
      <c r="BI45" s="600"/>
      <c r="BJ45" s="600"/>
      <c r="BK45" s="600"/>
      <c r="BL45" s="600"/>
      <c r="BM45" s="600"/>
      <c r="BN45" s="600"/>
      <c r="BO45" s="600"/>
      <c r="BP45" s="600"/>
      <c r="BQ45" s="600"/>
      <c r="BR45" s="601"/>
      <c r="BS45" s="601"/>
      <c r="BT45" s="601"/>
      <c r="BU45" s="601"/>
      <c r="BV45" s="601"/>
      <c r="BW45" s="601"/>
      <c r="BX45" s="602"/>
      <c r="CA45" s="140"/>
      <c r="CB45" s="168"/>
      <c r="CC45" s="168"/>
      <c r="CD45" s="168"/>
    </row>
    <row r="46" spans="1:82" ht="6.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4"/>
      <c r="AX46" s="4"/>
      <c r="AY46" s="4"/>
      <c r="AZ46" s="4"/>
      <c r="BA46" s="4"/>
      <c r="BB46" s="4"/>
      <c r="BC46" s="4"/>
      <c r="BD46" s="4"/>
      <c r="BE46" s="4"/>
      <c r="BF46" s="4"/>
      <c r="BG46" s="4"/>
      <c r="BH46" s="4"/>
      <c r="BI46" s="4"/>
      <c r="BJ46" s="4"/>
      <c r="BK46" s="4"/>
      <c r="BL46" s="4"/>
      <c r="BM46" s="4"/>
      <c r="BN46" s="4"/>
      <c r="BO46" s="4"/>
      <c r="BP46" s="4"/>
      <c r="BQ46" s="4"/>
      <c r="BR46" s="5"/>
      <c r="BS46" s="5"/>
      <c r="BT46" s="5"/>
      <c r="BU46" s="5"/>
      <c r="BV46" s="5"/>
      <c r="BW46" s="5"/>
      <c r="BX46" s="5"/>
    </row>
    <row r="47" spans="1:82" ht="12" customHeight="1">
      <c r="A47" s="3" t="s">
        <v>195</v>
      </c>
      <c r="B47" s="3"/>
      <c r="C47" s="3"/>
      <c r="D47" s="3"/>
      <c r="E47" s="3"/>
      <c r="F47" s="3"/>
      <c r="G47" s="3"/>
      <c r="H47" s="3"/>
      <c r="I47" s="3"/>
      <c r="J47" s="3"/>
      <c r="K47" s="3"/>
      <c r="L47" s="3"/>
      <c r="M47" s="3"/>
      <c r="N47" s="3"/>
      <c r="O47" s="3"/>
      <c r="P47" s="3"/>
      <c r="Q47" s="3"/>
      <c r="R47" s="3"/>
      <c r="S47" s="3"/>
      <c r="T47" s="3"/>
      <c r="U47" s="3"/>
      <c r="V47" s="3"/>
      <c r="W47" s="606" t="s">
        <v>433</v>
      </c>
      <c r="X47" s="606"/>
      <c r="Y47" s="606"/>
      <c r="Z47" s="606"/>
      <c r="AA47" s="606"/>
      <c r="AB47" s="606"/>
      <c r="AC47" s="606"/>
      <c r="AD47" s="606"/>
      <c r="AE47" s="606"/>
      <c r="AF47" s="606"/>
      <c r="AG47" s="606"/>
      <c r="AH47" s="3"/>
      <c r="AI47" s="606"/>
      <c r="AJ47" s="606"/>
      <c r="AK47" s="606"/>
      <c r="AL47" s="606"/>
      <c r="AM47" s="606"/>
      <c r="AN47" s="606"/>
      <c r="AO47" s="606"/>
      <c r="AP47" s="606"/>
      <c r="AQ47" s="606"/>
      <c r="AR47" s="3"/>
      <c r="AS47" s="606" t="s">
        <v>429</v>
      </c>
      <c r="AT47" s="606"/>
      <c r="AU47" s="606"/>
      <c r="AV47" s="606"/>
      <c r="AW47" s="608"/>
      <c r="AX47" s="608"/>
      <c r="AY47" s="608"/>
      <c r="AZ47" s="608"/>
      <c r="BA47" s="608"/>
      <c r="BB47" s="608"/>
      <c r="BC47" s="608"/>
      <c r="BD47" s="608"/>
      <c r="BE47" s="608"/>
      <c r="BF47" s="608"/>
      <c r="BG47" s="608"/>
      <c r="BH47" s="608"/>
      <c r="BI47" s="608"/>
      <c r="BJ47" s="4"/>
      <c r="BK47" s="4"/>
      <c r="BL47" s="4"/>
      <c r="BM47" s="4"/>
      <c r="BN47" s="4"/>
      <c r="BO47" s="4"/>
      <c r="BP47" s="4"/>
      <c r="BQ47" s="4"/>
      <c r="BR47" s="5"/>
      <c r="BS47" s="5"/>
      <c r="BT47" s="5"/>
      <c r="BU47" s="5"/>
      <c r="BV47" s="5"/>
      <c r="BW47" s="5"/>
      <c r="BX47" s="5"/>
    </row>
    <row r="48" spans="1:82" ht="12" customHeight="1">
      <c r="A48" s="610" t="s">
        <v>194</v>
      </c>
      <c r="B48" s="610"/>
      <c r="C48" s="610"/>
      <c r="D48" s="610"/>
      <c r="E48" s="610"/>
      <c r="F48" s="610"/>
      <c r="G48" s="610"/>
      <c r="H48" s="610"/>
      <c r="I48" s="610"/>
      <c r="J48" s="610"/>
      <c r="K48" s="610"/>
      <c r="L48" s="610"/>
      <c r="M48" s="610"/>
      <c r="N48" s="610"/>
      <c r="O48" s="610"/>
      <c r="P48" s="610"/>
      <c r="Q48" s="610"/>
      <c r="R48" s="610"/>
      <c r="S48" s="610"/>
      <c r="T48" s="610"/>
      <c r="U48" s="154"/>
      <c r="V48" s="154"/>
      <c r="W48" s="607"/>
      <c r="X48" s="607"/>
      <c r="Y48" s="607"/>
      <c r="Z48" s="607"/>
      <c r="AA48" s="607"/>
      <c r="AB48" s="607"/>
      <c r="AC48" s="607"/>
      <c r="AD48" s="607"/>
      <c r="AE48" s="607"/>
      <c r="AF48" s="607"/>
      <c r="AG48" s="607"/>
      <c r="AH48" s="5"/>
      <c r="AI48" s="607"/>
      <c r="AJ48" s="607"/>
      <c r="AK48" s="607"/>
      <c r="AL48" s="607"/>
      <c r="AM48" s="607"/>
      <c r="AN48" s="607"/>
      <c r="AO48" s="607"/>
      <c r="AP48" s="607"/>
      <c r="AQ48" s="607"/>
      <c r="AR48" s="6"/>
      <c r="AS48" s="607"/>
      <c r="AT48" s="607"/>
      <c r="AU48" s="607"/>
      <c r="AV48" s="607"/>
      <c r="AW48" s="609"/>
      <c r="AX48" s="609"/>
      <c r="AY48" s="609"/>
      <c r="AZ48" s="609"/>
      <c r="BA48" s="609"/>
      <c r="BB48" s="609"/>
      <c r="BC48" s="609"/>
      <c r="BD48" s="609"/>
      <c r="BE48" s="609"/>
      <c r="BF48" s="609"/>
      <c r="BG48" s="609"/>
      <c r="BH48" s="609"/>
      <c r="BI48" s="609"/>
      <c r="BJ48" s="4"/>
      <c r="BK48" s="4"/>
      <c r="BL48" s="4"/>
      <c r="BM48" s="4"/>
      <c r="BN48" s="4"/>
      <c r="BO48" s="4"/>
      <c r="BP48" s="4"/>
      <c r="BQ48" s="4"/>
      <c r="BR48" s="5"/>
      <c r="BS48" s="5"/>
      <c r="BT48" s="5"/>
      <c r="BU48" s="5"/>
      <c r="BV48" s="5"/>
      <c r="BW48" s="5"/>
      <c r="BX48" s="5"/>
    </row>
    <row r="49" spans="1:82" s="9" customFormat="1" ht="9.9499999999999993" customHeight="1">
      <c r="W49" s="624" t="s">
        <v>192</v>
      </c>
      <c r="X49" s="624"/>
      <c r="Y49" s="624"/>
      <c r="Z49" s="624"/>
      <c r="AA49" s="624"/>
      <c r="AB49" s="624"/>
      <c r="AC49" s="624"/>
      <c r="AD49" s="624"/>
      <c r="AE49" s="624"/>
      <c r="AF49" s="624"/>
      <c r="AG49" s="624"/>
      <c r="AI49" s="624" t="s">
        <v>55</v>
      </c>
      <c r="AJ49" s="624"/>
      <c r="AK49" s="624"/>
      <c r="AL49" s="624"/>
      <c r="AM49" s="624"/>
      <c r="AN49" s="624"/>
      <c r="AO49" s="624"/>
      <c r="AP49" s="624"/>
      <c r="AQ49" s="624"/>
      <c r="AR49" s="10"/>
      <c r="AS49" s="624" t="s">
        <v>56</v>
      </c>
      <c r="AT49" s="624"/>
      <c r="AU49" s="624"/>
      <c r="AV49" s="624"/>
      <c r="AW49" s="625"/>
      <c r="AX49" s="625"/>
      <c r="AY49" s="625"/>
      <c r="AZ49" s="625"/>
      <c r="BA49" s="625"/>
      <c r="BB49" s="625"/>
      <c r="BC49" s="625"/>
      <c r="BD49" s="625"/>
      <c r="BE49" s="625"/>
      <c r="BF49" s="625"/>
      <c r="BG49" s="625"/>
      <c r="BH49" s="625"/>
      <c r="BI49" s="625"/>
      <c r="BJ49" s="11"/>
      <c r="BK49" s="11"/>
      <c r="BL49" s="11"/>
      <c r="BM49" s="11"/>
      <c r="BN49" s="11"/>
      <c r="BO49" s="11"/>
      <c r="BP49" s="11"/>
      <c r="BQ49" s="11"/>
      <c r="CA49" s="140"/>
      <c r="CB49" s="195"/>
      <c r="CC49" s="195"/>
      <c r="CD49" s="195"/>
    </row>
    <row r="50" spans="1:82" ht="3"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4"/>
      <c r="AX50" s="4"/>
      <c r="AY50" s="4"/>
      <c r="AZ50" s="4"/>
      <c r="BA50" s="4"/>
      <c r="BB50" s="4"/>
      <c r="BC50" s="4"/>
      <c r="BD50" s="4"/>
      <c r="BE50" s="4"/>
      <c r="BF50" s="4"/>
      <c r="BG50" s="4"/>
      <c r="BH50" s="4"/>
      <c r="BI50" s="4"/>
      <c r="BJ50" s="4"/>
      <c r="BK50" s="4"/>
      <c r="BL50" s="4"/>
      <c r="BM50" s="4"/>
      <c r="BN50" s="4"/>
      <c r="BO50" s="4"/>
      <c r="BP50" s="4"/>
      <c r="BQ50" s="4"/>
      <c r="BR50" s="5"/>
      <c r="BS50" s="5"/>
      <c r="BT50" s="5"/>
      <c r="BU50" s="5"/>
      <c r="BV50" s="5"/>
      <c r="BW50" s="5"/>
      <c r="BX50" s="5"/>
    </row>
    <row r="51" spans="1:82" ht="15" customHeight="1">
      <c r="A51" s="196" t="s">
        <v>193</v>
      </c>
      <c r="B51" s="196"/>
      <c r="C51" s="196"/>
      <c r="D51" s="196"/>
      <c r="E51" s="196"/>
      <c r="F51" s="196"/>
      <c r="G51" s="196"/>
      <c r="H51" s="196"/>
      <c r="I51" s="196"/>
      <c r="J51" s="196"/>
      <c r="K51" s="196"/>
      <c r="L51" s="626" t="s">
        <v>542</v>
      </c>
      <c r="M51" s="626"/>
      <c r="N51" s="626"/>
      <c r="O51" s="626"/>
      <c r="P51" s="626"/>
      <c r="Q51" s="626"/>
      <c r="R51" s="626"/>
      <c r="S51" s="626"/>
      <c r="T51" s="626"/>
      <c r="U51" s="626"/>
      <c r="V51" s="626"/>
      <c r="W51" s="197"/>
      <c r="X51" s="626" t="s">
        <v>543</v>
      </c>
      <c r="Y51" s="626"/>
      <c r="Z51" s="626"/>
      <c r="AA51" s="626"/>
      <c r="AB51" s="626"/>
      <c r="AC51" s="626"/>
      <c r="AD51" s="626"/>
      <c r="AE51" s="626"/>
      <c r="AF51" s="626"/>
      <c r="AG51" s="626"/>
      <c r="AH51" s="626"/>
      <c r="AI51" s="626"/>
      <c r="AJ51" s="626"/>
      <c r="AK51" s="626"/>
      <c r="AL51" s="626"/>
      <c r="AM51" s="626"/>
      <c r="AN51" s="626"/>
      <c r="AO51" s="198"/>
      <c r="AP51" s="626" t="s">
        <v>544</v>
      </c>
      <c r="AQ51" s="626"/>
      <c r="AR51" s="626"/>
      <c r="AS51" s="626"/>
      <c r="AT51" s="626"/>
      <c r="AU51" s="626"/>
      <c r="AV51" s="626"/>
      <c r="AW51" s="627"/>
      <c r="AX51" s="627"/>
      <c r="AY51" s="4"/>
      <c r="AZ51" s="4"/>
      <c r="BA51" s="4"/>
      <c r="BB51" s="4"/>
      <c r="BC51" s="4"/>
      <c r="BD51" s="4"/>
      <c r="BE51" s="4"/>
      <c r="BF51" s="4"/>
      <c r="BG51" s="4"/>
      <c r="BH51" s="4"/>
      <c r="BI51" s="4"/>
      <c r="BJ51" s="4"/>
      <c r="BK51" s="4"/>
      <c r="BL51" s="4"/>
      <c r="BM51" s="4"/>
      <c r="BN51" s="4"/>
      <c r="BO51" s="4"/>
      <c r="BP51" s="4"/>
      <c r="BQ51" s="4"/>
      <c r="BR51" s="5"/>
      <c r="BS51" s="5"/>
      <c r="BT51" s="5"/>
      <c r="BU51" s="5"/>
      <c r="BV51" s="5"/>
      <c r="BW51" s="5"/>
      <c r="BX51" s="5"/>
    </row>
    <row r="52" spans="1:82" s="9" customFormat="1" ht="9.9499999999999993" customHeight="1">
      <c r="A52" s="199"/>
      <c r="B52" s="199"/>
      <c r="C52" s="199"/>
      <c r="D52" s="200"/>
      <c r="E52" s="200"/>
      <c r="F52" s="200"/>
      <c r="G52" s="200"/>
      <c r="H52" s="200"/>
      <c r="I52" s="200"/>
      <c r="J52" s="200"/>
      <c r="K52" s="200"/>
      <c r="L52" s="624" t="s">
        <v>192</v>
      </c>
      <c r="M52" s="624"/>
      <c r="N52" s="624"/>
      <c r="O52" s="624"/>
      <c r="P52" s="624"/>
      <c r="Q52" s="624"/>
      <c r="R52" s="624"/>
      <c r="S52" s="624"/>
      <c r="T52" s="624"/>
      <c r="U52" s="624"/>
      <c r="V52" s="624"/>
      <c r="X52" s="624" t="s">
        <v>196</v>
      </c>
      <c r="Y52" s="624"/>
      <c r="Z52" s="624"/>
      <c r="AA52" s="624"/>
      <c r="AB52" s="624"/>
      <c r="AC52" s="624"/>
      <c r="AD52" s="624"/>
      <c r="AE52" s="624"/>
      <c r="AF52" s="624"/>
      <c r="AG52" s="624"/>
      <c r="AH52" s="624"/>
      <c r="AI52" s="624"/>
      <c r="AJ52" s="624"/>
      <c r="AK52" s="624"/>
      <c r="AL52" s="624"/>
      <c r="AM52" s="624"/>
      <c r="AN52" s="624"/>
      <c r="AP52" s="624" t="s">
        <v>197</v>
      </c>
      <c r="AQ52" s="624"/>
      <c r="AR52" s="624"/>
      <c r="AS52" s="624"/>
      <c r="AT52" s="624"/>
      <c r="AU52" s="624"/>
      <c r="AV52" s="624"/>
      <c r="AW52" s="625"/>
      <c r="AX52" s="625"/>
      <c r="AY52" s="11"/>
      <c r="AZ52" s="11"/>
      <c r="BA52" s="11"/>
      <c r="BB52" s="11"/>
      <c r="BC52" s="11"/>
      <c r="BD52" s="11"/>
      <c r="BE52" s="11"/>
      <c r="BF52" s="11"/>
      <c r="BG52" s="11"/>
      <c r="BH52" s="11"/>
      <c r="BI52" s="11"/>
      <c r="BJ52" s="11"/>
      <c r="BK52" s="11"/>
      <c r="BL52" s="11"/>
      <c r="BM52" s="11"/>
      <c r="BN52" s="11"/>
      <c r="BO52" s="11"/>
      <c r="BP52" s="11"/>
      <c r="BQ52" s="11"/>
      <c r="CA52" s="140"/>
      <c r="CB52" s="195"/>
      <c r="CC52" s="195"/>
      <c r="CD52" s="195"/>
    </row>
    <row r="53" spans="1:82" ht="3"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4"/>
      <c r="AX53" s="4"/>
      <c r="AY53" s="4"/>
      <c r="AZ53" s="4"/>
      <c r="BA53" s="4"/>
      <c r="BB53" s="4"/>
      <c r="BC53" s="4"/>
      <c r="BD53" s="4"/>
      <c r="BE53" s="4"/>
      <c r="BF53" s="4"/>
      <c r="BG53" s="4"/>
      <c r="BH53" s="4"/>
      <c r="BI53" s="4"/>
      <c r="BJ53" s="4"/>
      <c r="BK53" s="4"/>
      <c r="BL53" s="4"/>
      <c r="BM53" s="4"/>
      <c r="BN53" s="4"/>
      <c r="BO53" s="4"/>
      <c r="BP53" s="4"/>
      <c r="BQ53" s="4"/>
      <c r="BR53" s="5"/>
      <c r="BS53" s="5"/>
      <c r="BT53" s="5"/>
      <c r="BU53" s="5"/>
      <c r="BV53" s="5"/>
      <c r="BW53" s="5"/>
      <c r="BX53" s="5"/>
    </row>
    <row r="54" spans="1:82" ht="12.95" customHeight="1">
      <c r="A54" s="5" t="s">
        <v>57</v>
      </c>
      <c r="B54" s="427" t="s">
        <v>559</v>
      </c>
      <c r="C54" s="410"/>
      <c r="D54" s="5" t="s">
        <v>57</v>
      </c>
      <c r="E54" s="427" t="s">
        <v>557</v>
      </c>
      <c r="F54" s="410"/>
      <c r="G54" s="410"/>
      <c r="H54" s="410"/>
      <c r="I54" s="410"/>
      <c r="J54" s="410"/>
      <c r="K54" s="410"/>
      <c r="L54" s="410"/>
      <c r="M54" s="633">
        <v>20</v>
      </c>
      <c r="N54" s="633"/>
      <c r="O54" s="427" t="s">
        <v>291</v>
      </c>
      <c r="P54" s="410"/>
      <c r="Q54" s="5" t="s">
        <v>58</v>
      </c>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4"/>
      <c r="AX54" s="4"/>
      <c r="AY54" s="4"/>
      <c r="AZ54" s="4"/>
      <c r="BA54" s="4"/>
      <c r="BB54" s="4"/>
      <c r="BC54" s="4"/>
      <c r="BD54" s="4"/>
      <c r="BE54" s="4"/>
      <c r="BF54" s="4"/>
      <c r="BG54" s="4"/>
      <c r="BH54" s="4"/>
      <c r="BI54" s="4"/>
      <c r="BJ54" s="4"/>
      <c r="BK54" s="4"/>
      <c r="BL54" s="4"/>
      <c r="BM54" s="4"/>
      <c r="BN54" s="4"/>
      <c r="BO54" s="4"/>
      <c r="BP54" s="4"/>
      <c r="BQ54" s="4"/>
      <c r="BR54" s="5"/>
      <c r="BS54" s="5"/>
      <c r="BT54" s="5"/>
      <c r="BU54" s="5"/>
      <c r="BV54" s="5"/>
      <c r="BW54" s="5"/>
      <c r="BX54" s="5"/>
    </row>
    <row r="55" spans="1:82" ht="7.5" customHeight="1" thickBo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4"/>
      <c r="AX55" s="4"/>
      <c r="AY55" s="4"/>
      <c r="AZ55" s="4"/>
      <c r="BA55" s="4"/>
      <c r="BB55" s="4"/>
      <c r="BC55" s="4"/>
      <c r="BD55" s="4"/>
      <c r="BE55" s="4"/>
      <c r="BF55" s="4"/>
      <c r="BG55" s="4"/>
      <c r="BH55" s="4"/>
      <c r="BI55" s="4"/>
      <c r="BJ55" s="4"/>
      <c r="BK55" s="4"/>
      <c r="BL55" s="4"/>
      <c r="BM55" s="4"/>
      <c r="BN55" s="4"/>
      <c r="BO55" s="4"/>
      <c r="BP55" s="4"/>
      <c r="BQ55" s="4"/>
      <c r="BR55" s="5"/>
      <c r="BS55" s="5"/>
      <c r="BT55" s="5"/>
      <c r="BU55" s="5"/>
      <c r="BV55" s="5"/>
      <c r="BW55" s="5"/>
      <c r="BX55" s="5"/>
    </row>
    <row r="56" spans="1:82" ht="15.95" customHeight="1">
      <c r="A56" s="201" t="s">
        <v>198</v>
      </c>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3"/>
      <c r="AW56" s="4"/>
      <c r="AX56" s="4"/>
      <c r="AY56" s="4"/>
      <c r="AZ56" s="4"/>
      <c r="BA56" s="4"/>
      <c r="BB56" s="4"/>
      <c r="BC56" s="4"/>
      <c r="BD56" s="4"/>
      <c r="BE56" s="4"/>
      <c r="BF56" s="4"/>
      <c r="BG56" s="4"/>
      <c r="BH56" s="4"/>
      <c r="BI56" s="4"/>
      <c r="BJ56" s="4"/>
      <c r="BK56" s="4"/>
      <c r="BL56" s="4"/>
      <c r="BM56" s="4"/>
      <c r="BN56" s="4"/>
      <c r="BO56" s="4"/>
      <c r="BP56" s="4"/>
      <c r="BQ56" s="4"/>
      <c r="BR56" s="5"/>
      <c r="BS56" s="5"/>
      <c r="BT56" s="5"/>
      <c r="BU56" s="5"/>
      <c r="BV56" s="5"/>
      <c r="BW56" s="5"/>
      <c r="BX56" s="5"/>
    </row>
    <row r="57" spans="1:82" ht="15" customHeight="1">
      <c r="A57" s="611" t="s">
        <v>555</v>
      </c>
      <c r="B57" s="607"/>
      <c r="C57" s="607"/>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607"/>
      <c r="AR57" s="607"/>
      <c r="AS57" s="607"/>
      <c r="AT57" s="607"/>
      <c r="AU57" s="607"/>
      <c r="AV57" s="612"/>
      <c r="AW57" s="4"/>
      <c r="AX57" s="4"/>
      <c r="AY57" s="4"/>
      <c r="AZ57" s="4"/>
      <c r="BA57" s="4"/>
      <c r="BB57" s="4"/>
      <c r="BC57" s="4"/>
      <c r="BD57" s="4"/>
      <c r="BE57" s="4"/>
      <c r="BF57" s="4"/>
      <c r="BG57" s="4"/>
      <c r="BH57" s="4"/>
      <c r="BI57" s="4"/>
      <c r="BJ57" s="4"/>
      <c r="BK57" s="4"/>
      <c r="BL57" s="4"/>
      <c r="BM57" s="4"/>
      <c r="BN57" s="4"/>
      <c r="BO57" s="4"/>
      <c r="BP57" s="4"/>
      <c r="BQ57" s="4"/>
      <c r="BR57" s="5"/>
      <c r="BS57" s="5"/>
      <c r="BT57" s="5"/>
      <c r="BU57" s="5"/>
      <c r="BV57" s="5"/>
      <c r="BW57" s="5"/>
      <c r="BX57" s="5"/>
    </row>
    <row r="58" spans="1:82" s="9" customFormat="1" ht="9.9499999999999993" customHeight="1">
      <c r="A58" s="613" t="s">
        <v>199</v>
      </c>
      <c r="B58" s="614"/>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4"/>
      <c r="AQ58" s="614"/>
      <c r="AR58" s="614"/>
      <c r="AS58" s="614"/>
      <c r="AT58" s="614"/>
      <c r="AU58" s="614"/>
      <c r="AV58" s="615"/>
      <c r="AW58" s="11"/>
      <c r="AX58" s="11"/>
      <c r="AY58" s="11"/>
      <c r="AZ58" s="11"/>
      <c r="BA58" s="11"/>
      <c r="BB58" s="11"/>
      <c r="BC58" s="11"/>
      <c r="BD58" s="11"/>
      <c r="BE58" s="11"/>
      <c r="BF58" s="11"/>
      <c r="BG58" s="11"/>
      <c r="BH58" s="11"/>
      <c r="BI58" s="11"/>
      <c r="BJ58" s="11"/>
      <c r="BK58" s="11"/>
      <c r="BL58" s="11"/>
      <c r="BM58" s="11"/>
      <c r="BN58" s="11"/>
      <c r="BO58" s="11"/>
      <c r="BP58" s="11"/>
      <c r="BQ58" s="204"/>
      <c r="BR58" s="199"/>
      <c r="BS58" s="199"/>
      <c r="BT58" s="199"/>
      <c r="BU58" s="199"/>
      <c r="BV58" s="199"/>
      <c r="BW58" s="199"/>
      <c r="BX58" s="199"/>
      <c r="BY58" s="199"/>
      <c r="CA58" s="140"/>
      <c r="CB58" s="195"/>
      <c r="CC58" s="195"/>
      <c r="CD58" s="195"/>
    </row>
    <row r="59" spans="1:82" ht="15" customHeight="1">
      <c r="A59" s="616"/>
      <c r="B59" s="617"/>
      <c r="C59" s="617"/>
      <c r="D59" s="617"/>
      <c r="E59" s="617"/>
      <c r="F59" s="617"/>
      <c r="G59" s="617"/>
      <c r="H59" s="617"/>
      <c r="I59" s="617"/>
      <c r="J59" s="617"/>
      <c r="K59" s="617"/>
      <c r="L59" s="617"/>
      <c r="M59" s="617"/>
      <c r="N59" s="617"/>
      <c r="O59" s="617"/>
      <c r="P59" s="617"/>
      <c r="Q59" s="617"/>
      <c r="R59" s="12"/>
      <c r="S59" s="12"/>
      <c r="T59" s="12"/>
      <c r="U59" s="12"/>
      <c r="V59" s="12"/>
      <c r="W59" s="618" t="s">
        <v>556</v>
      </c>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19"/>
      <c r="AT59" s="619"/>
      <c r="AU59" s="619"/>
      <c r="AV59" s="620"/>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6"/>
      <c r="BS59" s="12"/>
      <c r="BT59" s="12"/>
      <c r="BU59" s="12"/>
      <c r="BV59" s="12"/>
      <c r="BW59" s="12"/>
      <c r="BX59" s="12"/>
      <c r="BY59" s="160"/>
    </row>
    <row r="60" spans="1:82" s="9" customFormat="1" ht="9.9499999999999993" customHeight="1">
      <c r="A60" s="628" t="s">
        <v>55</v>
      </c>
      <c r="B60" s="629"/>
      <c r="C60" s="629"/>
      <c r="D60" s="629"/>
      <c r="E60" s="629"/>
      <c r="F60" s="629"/>
      <c r="G60" s="629"/>
      <c r="H60" s="629"/>
      <c r="I60" s="629"/>
      <c r="J60" s="629"/>
      <c r="K60" s="629"/>
      <c r="L60" s="629"/>
      <c r="M60" s="629"/>
      <c r="N60" s="629"/>
      <c r="O60" s="629"/>
      <c r="P60" s="629"/>
      <c r="Q60" s="629"/>
      <c r="R60" s="199"/>
      <c r="S60" s="199"/>
      <c r="T60" s="199"/>
      <c r="U60" s="199"/>
      <c r="V60" s="199"/>
      <c r="W60" s="630" t="s">
        <v>56</v>
      </c>
      <c r="X60" s="631"/>
      <c r="Y60" s="631"/>
      <c r="Z60" s="631"/>
      <c r="AA60" s="631"/>
      <c r="AB60" s="631"/>
      <c r="AC60" s="631"/>
      <c r="AD60" s="631"/>
      <c r="AE60" s="631"/>
      <c r="AF60" s="631"/>
      <c r="AG60" s="631"/>
      <c r="AH60" s="631"/>
      <c r="AI60" s="631"/>
      <c r="AJ60" s="631"/>
      <c r="AK60" s="631"/>
      <c r="AL60" s="631"/>
      <c r="AM60" s="631"/>
      <c r="AN60" s="631"/>
      <c r="AO60" s="631"/>
      <c r="AP60" s="631"/>
      <c r="AQ60" s="631"/>
      <c r="AR60" s="631"/>
      <c r="AS60" s="631"/>
      <c r="AT60" s="631"/>
      <c r="AU60" s="631"/>
      <c r="AV60" s="632"/>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10"/>
      <c r="BS60" s="199"/>
      <c r="BT60" s="199"/>
      <c r="BU60" s="199"/>
      <c r="BV60" s="199"/>
      <c r="BW60" s="199"/>
      <c r="BX60" s="199"/>
      <c r="BY60" s="199"/>
      <c r="CA60" s="140"/>
      <c r="CB60" s="195"/>
      <c r="CC60" s="195"/>
      <c r="CD60" s="195"/>
    </row>
    <row r="61" spans="1:82" ht="12.95" customHeight="1">
      <c r="A61" s="208" t="s">
        <v>57</v>
      </c>
      <c r="B61" s="427" t="s">
        <v>559</v>
      </c>
      <c r="C61" s="410"/>
      <c r="D61" s="12" t="s">
        <v>57</v>
      </c>
      <c r="E61" s="427" t="s">
        <v>557</v>
      </c>
      <c r="F61" s="410"/>
      <c r="G61" s="410"/>
      <c r="H61" s="410"/>
      <c r="I61" s="410"/>
      <c r="J61" s="410"/>
      <c r="K61" s="410"/>
      <c r="L61" s="410"/>
      <c r="M61" s="640">
        <v>20</v>
      </c>
      <c r="N61" s="640"/>
      <c r="O61" s="427" t="s">
        <v>291</v>
      </c>
      <c r="P61" s="410"/>
      <c r="Q61" s="12" t="s">
        <v>58</v>
      </c>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3"/>
      <c r="AW61" s="4"/>
      <c r="AX61" s="4"/>
      <c r="AY61" s="4"/>
      <c r="AZ61" s="4"/>
      <c r="BA61" s="4"/>
      <c r="BB61" s="4"/>
      <c r="BC61" s="4"/>
      <c r="BD61" s="4"/>
      <c r="BE61" s="4"/>
      <c r="BF61" s="4"/>
      <c r="BG61" s="4"/>
      <c r="BH61" s="4"/>
      <c r="BI61" s="4"/>
      <c r="BJ61" s="4"/>
      <c r="BK61" s="4"/>
      <c r="BL61" s="4"/>
      <c r="BM61" s="4"/>
      <c r="BN61" s="4"/>
      <c r="BO61" s="4"/>
      <c r="BP61" s="4"/>
      <c r="BQ61" s="4"/>
      <c r="BR61" s="5"/>
      <c r="BS61" s="5"/>
      <c r="BT61" s="5"/>
      <c r="BU61" s="5"/>
      <c r="BV61" s="5"/>
      <c r="BW61" s="5"/>
      <c r="BX61" s="5"/>
    </row>
    <row r="62" spans="1:82" ht="5.25" customHeight="1" thickBot="1">
      <c r="A62" s="209"/>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14"/>
      <c r="AS62" s="14"/>
      <c r="AT62" s="14"/>
      <c r="AU62" s="14"/>
      <c r="AV62" s="15"/>
      <c r="AW62" s="16"/>
      <c r="AX62" s="16"/>
      <c r="AY62" s="16"/>
      <c r="AZ62" s="16"/>
      <c r="BA62" s="16"/>
      <c r="BB62" s="16"/>
      <c r="BC62" s="16"/>
      <c r="BD62" s="16"/>
      <c r="BE62" s="16"/>
      <c r="BF62" s="16"/>
      <c r="BG62" s="16"/>
      <c r="BH62" s="16"/>
      <c r="BI62" s="16"/>
      <c r="BJ62" s="16"/>
      <c r="BK62" s="16"/>
      <c r="BL62" s="16"/>
      <c r="BM62" s="16"/>
      <c r="BN62" s="16"/>
      <c r="BO62" s="16"/>
      <c r="BP62" s="16"/>
      <c r="BQ62" s="16"/>
      <c r="BR62" s="21"/>
      <c r="BS62" s="21"/>
      <c r="BT62" s="21"/>
      <c r="BU62" s="21"/>
      <c r="BV62" s="21"/>
      <c r="BW62" s="21"/>
      <c r="BX62" s="21"/>
    </row>
    <row r="63" spans="1:82" ht="9" customHeight="1">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5"/>
      <c r="Z63" s="5"/>
      <c r="AA63" s="5"/>
      <c r="AB63" s="5"/>
      <c r="AC63" s="5"/>
      <c r="AD63" s="5"/>
      <c r="AE63" s="5"/>
      <c r="AF63" s="5"/>
      <c r="AG63" s="5"/>
      <c r="AH63" s="5"/>
      <c r="AI63" s="5"/>
      <c r="AJ63" s="5"/>
      <c r="AK63" s="5"/>
      <c r="AL63" s="5"/>
      <c r="AM63" s="5"/>
      <c r="AN63" s="5"/>
      <c r="AO63" s="5"/>
      <c r="AP63" s="5"/>
      <c r="AQ63" s="5"/>
      <c r="AR63" s="5"/>
      <c r="AS63" s="5"/>
      <c r="AT63" s="5"/>
      <c r="AU63" s="5"/>
      <c r="AV63" s="5"/>
      <c r="AW63" s="4"/>
      <c r="AX63" s="4"/>
      <c r="AY63" s="4"/>
      <c r="AZ63" s="4"/>
      <c r="BA63" s="4"/>
      <c r="BB63" s="4"/>
      <c r="BC63" s="4"/>
      <c r="BD63" s="4"/>
      <c r="BE63" s="4"/>
      <c r="BF63" s="4"/>
      <c r="BG63" s="4"/>
      <c r="BH63" s="4"/>
      <c r="BI63" s="4"/>
      <c r="BJ63" s="4"/>
      <c r="BK63" s="4"/>
      <c r="BL63" s="4"/>
      <c r="BM63" s="4"/>
      <c r="BN63" s="4"/>
      <c r="BO63" s="4"/>
      <c r="BP63" s="4"/>
      <c r="BQ63" s="4"/>
      <c r="BR63" s="5"/>
      <c r="BS63" s="5"/>
      <c r="BT63" s="5"/>
      <c r="BU63" s="5"/>
      <c r="BV63" s="5"/>
      <c r="BW63" s="5"/>
      <c r="BX63" s="5"/>
    </row>
    <row r="64" spans="1:82" s="212" customFormat="1" ht="9.9499999999999993" customHeight="1">
      <c r="A64" s="634" t="s">
        <v>242</v>
      </c>
      <c r="B64" s="635"/>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c r="AN64" s="635"/>
      <c r="AO64" s="635"/>
      <c r="AP64" s="635"/>
      <c r="AQ64" s="635"/>
      <c r="AR64" s="635"/>
      <c r="AS64" s="635"/>
      <c r="AT64" s="635"/>
      <c r="AU64" s="635"/>
      <c r="AV64" s="635"/>
      <c r="AW64" s="636"/>
      <c r="AX64" s="636"/>
      <c r="AY64" s="636"/>
      <c r="AZ64" s="636"/>
      <c r="BA64" s="636"/>
      <c r="BB64" s="636"/>
      <c r="BC64" s="636"/>
      <c r="BD64" s="636"/>
      <c r="BE64" s="636"/>
      <c r="BF64" s="636"/>
      <c r="BG64" s="636"/>
      <c r="BH64" s="636"/>
      <c r="BI64" s="636"/>
      <c r="BJ64" s="636"/>
      <c r="BK64" s="636"/>
      <c r="BL64" s="636"/>
      <c r="BM64" s="636"/>
      <c r="BN64" s="636"/>
      <c r="BO64" s="636"/>
      <c r="BP64" s="636"/>
      <c r="BQ64" s="636"/>
      <c r="BR64" s="635"/>
      <c r="BS64" s="635"/>
      <c r="BT64" s="635"/>
      <c r="BU64" s="635"/>
      <c r="BV64" s="635"/>
      <c r="BW64" s="635"/>
      <c r="BX64" s="635"/>
      <c r="CA64" s="140"/>
      <c r="CB64" s="213"/>
      <c r="CC64" s="213"/>
      <c r="CD64" s="213"/>
    </row>
    <row r="65" spans="1:82" s="212" customFormat="1" ht="41.25" customHeight="1">
      <c r="A65" s="634" t="s">
        <v>243</v>
      </c>
      <c r="B65" s="635"/>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5"/>
      <c r="AP65" s="635"/>
      <c r="AQ65" s="635"/>
      <c r="AR65" s="635"/>
      <c r="AS65" s="635"/>
      <c r="AT65" s="635"/>
      <c r="AU65" s="635"/>
      <c r="AV65" s="635"/>
      <c r="AW65" s="636"/>
      <c r="AX65" s="636"/>
      <c r="AY65" s="636"/>
      <c r="AZ65" s="636"/>
      <c r="BA65" s="636"/>
      <c r="BB65" s="636"/>
      <c r="BC65" s="636"/>
      <c r="BD65" s="636"/>
      <c r="BE65" s="636"/>
      <c r="BF65" s="636"/>
      <c r="BG65" s="636"/>
      <c r="BH65" s="636"/>
      <c r="BI65" s="636"/>
      <c r="BJ65" s="636"/>
      <c r="BK65" s="636"/>
      <c r="BL65" s="636"/>
      <c r="BM65" s="636"/>
      <c r="BN65" s="636"/>
      <c r="BO65" s="636"/>
      <c r="BP65" s="636"/>
      <c r="BQ65" s="636"/>
      <c r="BR65" s="635"/>
      <c r="BS65" s="635"/>
      <c r="BT65" s="635"/>
      <c r="BU65" s="635"/>
      <c r="BV65" s="635"/>
      <c r="BW65" s="635"/>
      <c r="BX65" s="635"/>
      <c r="CA65" s="140"/>
      <c r="CB65" s="213"/>
      <c r="CC65" s="213"/>
      <c r="CD65" s="213"/>
    </row>
    <row r="66" spans="1:82" s="212" customFormat="1" ht="20.100000000000001" customHeight="1">
      <c r="A66" s="634" t="s">
        <v>282</v>
      </c>
      <c r="B66" s="635"/>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5"/>
      <c r="AV66" s="635"/>
      <c r="AW66" s="636"/>
      <c r="AX66" s="636"/>
      <c r="AY66" s="636"/>
      <c r="AZ66" s="636"/>
      <c r="BA66" s="636"/>
      <c r="BB66" s="636"/>
      <c r="BC66" s="636"/>
      <c r="BD66" s="636"/>
      <c r="BE66" s="636"/>
      <c r="BF66" s="636"/>
      <c r="BG66" s="636"/>
      <c r="BH66" s="636"/>
      <c r="BI66" s="636"/>
      <c r="BJ66" s="636"/>
      <c r="BK66" s="636"/>
      <c r="BL66" s="636"/>
      <c r="BM66" s="636"/>
      <c r="BN66" s="636"/>
      <c r="BO66" s="636"/>
      <c r="BP66" s="636"/>
      <c r="BQ66" s="636"/>
      <c r="BR66" s="635"/>
      <c r="BS66" s="635"/>
      <c r="BT66" s="635"/>
      <c r="BU66" s="635"/>
      <c r="BV66" s="635"/>
      <c r="BW66" s="635"/>
      <c r="BX66" s="635"/>
      <c r="CA66" s="140"/>
      <c r="CB66" s="213"/>
      <c r="CC66" s="213"/>
      <c r="CD66" s="213"/>
    </row>
    <row r="67" spans="1:82" s="212" customFormat="1" ht="32.25" customHeight="1">
      <c r="A67" s="634" t="s">
        <v>261</v>
      </c>
      <c r="B67" s="635"/>
      <c r="C67" s="635"/>
      <c r="D67" s="635"/>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c r="AN67" s="635"/>
      <c r="AO67" s="635"/>
      <c r="AP67" s="635"/>
      <c r="AQ67" s="635"/>
      <c r="AR67" s="635"/>
      <c r="AS67" s="635"/>
      <c r="AT67" s="635"/>
      <c r="AU67" s="635"/>
      <c r="AV67" s="635"/>
      <c r="AW67" s="636"/>
      <c r="AX67" s="636"/>
      <c r="AY67" s="636"/>
      <c r="AZ67" s="636"/>
      <c r="BA67" s="636"/>
      <c r="BB67" s="636"/>
      <c r="BC67" s="636"/>
      <c r="BD67" s="636"/>
      <c r="BE67" s="636"/>
      <c r="BF67" s="636"/>
      <c r="BG67" s="636"/>
      <c r="BH67" s="636"/>
      <c r="BI67" s="636"/>
      <c r="BJ67" s="636"/>
      <c r="BK67" s="636"/>
      <c r="BL67" s="636"/>
      <c r="BM67" s="636"/>
      <c r="BN67" s="636"/>
      <c r="BO67" s="636"/>
      <c r="BP67" s="636"/>
      <c r="BQ67" s="636"/>
      <c r="BR67" s="635"/>
      <c r="BS67" s="635"/>
      <c r="BT67" s="635"/>
      <c r="BU67" s="635"/>
      <c r="BV67" s="635"/>
      <c r="BW67" s="635"/>
      <c r="BX67" s="635"/>
      <c r="CA67" s="140"/>
      <c r="CB67" s="213"/>
      <c r="CC67" s="213"/>
      <c r="CD67" s="213"/>
    </row>
    <row r="68" spans="1:82" s="212" customFormat="1" ht="9.9499999999999993" customHeight="1">
      <c r="A68" s="634" t="s">
        <v>244</v>
      </c>
      <c r="B68" s="635"/>
      <c r="C68" s="635"/>
      <c r="D68" s="635"/>
      <c r="E68" s="635"/>
      <c r="F68" s="635"/>
      <c r="G68" s="635"/>
      <c r="H68" s="635"/>
      <c r="I68" s="635"/>
      <c r="J68" s="635"/>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c r="AH68" s="635"/>
      <c r="AI68" s="635"/>
      <c r="AJ68" s="635"/>
      <c r="AK68" s="635"/>
      <c r="AL68" s="635"/>
      <c r="AM68" s="635"/>
      <c r="AN68" s="635"/>
      <c r="AO68" s="635"/>
      <c r="AP68" s="635"/>
      <c r="AQ68" s="635"/>
      <c r="AR68" s="635"/>
      <c r="AS68" s="635"/>
      <c r="AT68" s="635"/>
      <c r="AU68" s="635"/>
      <c r="AV68" s="635"/>
      <c r="AW68" s="636"/>
      <c r="AX68" s="636"/>
      <c r="AY68" s="636"/>
      <c r="AZ68" s="636"/>
      <c r="BA68" s="636"/>
      <c r="BB68" s="636"/>
      <c r="BC68" s="636"/>
      <c r="BD68" s="636"/>
      <c r="BE68" s="636"/>
      <c r="BF68" s="636"/>
      <c r="BG68" s="636"/>
      <c r="BH68" s="636"/>
      <c r="BI68" s="636"/>
      <c r="BJ68" s="636"/>
      <c r="BK68" s="636"/>
      <c r="BL68" s="636"/>
      <c r="BM68" s="636"/>
      <c r="BN68" s="636"/>
      <c r="BO68" s="636"/>
      <c r="BP68" s="636"/>
      <c r="BQ68" s="636"/>
      <c r="BR68" s="635"/>
      <c r="BS68" s="635"/>
      <c r="BT68" s="635"/>
      <c r="BU68" s="635"/>
      <c r="BV68" s="635"/>
      <c r="BW68" s="635"/>
      <c r="BX68" s="635"/>
      <c r="CA68" s="140"/>
      <c r="CB68" s="213"/>
      <c r="CC68" s="213"/>
      <c r="CD68" s="213"/>
    </row>
    <row r="69" spans="1:82" s="212" customFormat="1" ht="9.9499999999999993" customHeight="1">
      <c r="A69" s="637" t="s">
        <v>245</v>
      </c>
      <c r="B69" s="638"/>
      <c r="C69" s="638"/>
      <c r="D69" s="638"/>
      <c r="E69" s="638"/>
      <c r="F69" s="638"/>
      <c r="G69" s="638"/>
      <c r="H69" s="638"/>
      <c r="I69" s="638"/>
      <c r="J69" s="638"/>
      <c r="K69" s="638"/>
      <c r="L69" s="638"/>
      <c r="M69" s="638"/>
      <c r="N69" s="638"/>
      <c r="O69" s="638"/>
      <c r="P69" s="638"/>
      <c r="Q69" s="638"/>
      <c r="R69" s="638"/>
      <c r="S69" s="638"/>
      <c r="T69" s="638"/>
      <c r="U69" s="638"/>
      <c r="V69" s="638"/>
      <c r="W69" s="638"/>
      <c r="X69" s="638"/>
      <c r="Y69" s="638"/>
      <c r="Z69" s="638"/>
      <c r="AA69" s="638"/>
      <c r="AB69" s="638"/>
      <c r="AC69" s="638"/>
      <c r="AD69" s="638"/>
      <c r="AE69" s="638"/>
      <c r="AF69" s="638"/>
      <c r="AG69" s="638"/>
      <c r="AH69" s="638"/>
      <c r="AI69" s="638"/>
      <c r="AJ69" s="638"/>
      <c r="AK69" s="638"/>
      <c r="AL69" s="638"/>
      <c r="AM69" s="638"/>
      <c r="AN69" s="638"/>
      <c r="AO69" s="638"/>
      <c r="AP69" s="638"/>
      <c r="AQ69" s="638"/>
      <c r="AR69" s="638"/>
      <c r="AS69" s="638"/>
      <c r="AT69" s="638"/>
      <c r="AU69" s="638"/>
      <c r="AV69" s="638"/>
      <c r="AW69" s="639"/>
      <c r="AX69" s="639"/>
      <c r="AY69" s="639"/>
      <c r="AZ69" s="639"/>
      <c r="BA69" s="639"/>
      <c r="BB69" s="639"/>
      <c r="BC69" s="639"/>
      <c r="BD69" s="639"/>
      <c r="BE69" s="639"/>
      <c r="BF69" s="639"/>
      <c r="BG69" s="639"/>
      <c r="BH69" s="639"/>
      <c r="BI69" s="639"/>
      <c r="BJ69" s="639"/>
      <c r="BK69" s="639"/>
      <c r="BL69" s="639"/>
      <c r="BM69" s="639"/>
      <c r="BN69" s="639"/>
      <c r="BO69" s="639"/>
      <c r="BP69" s="639"/>
      <c r="BQ69" s="639"/>
      <c r="BR69" s="638"/>
      <c r="BS69" s="638"/>
      <c r="BT69" s="638"/>
      <c r="BU69" s="638"/>
      <c r="BV69" s="638"/>
      <c r="BW69" s="638"/>
      <c r="BX69" s="638"/>
      <c r="CA69" s="140"/>
      <c r="CB69" s="213"/>
      <c r="CC69" s="213"/>
      <c r="CD69" s="213"/>
    </row>
    <row r="70" spans="1:82" s="212" customFormat="1" ht="9.9499999999999993" customHeight="1">
      <c r="A70" s="637" t="s">
        <v>246</v>
      </c>
      <c r="B70" s="638"/>
      <c r="C70" s="638"/>
      <c r="D70" s="638"/>
      <c r="E70" s="638"/>
      <c r="F70" s="638"/>
      <c r="G70" s="638"/>
      <c r="H70" s="638"/>
      <c r="I70" s="638"/>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c r="AH70" s="638"/>
      <c r="AI70" s="638"/>
      <c r="AJ70" s="638"/>
      <c r="AK70" s="638"/>
      <c r="AL70" s="638"/>
      <c r="AM70" s="638"/>
      <c r="AN70" s="638"/>
      <c r="AO70" s="638"/>
      <c r="AP70" s="638"/>
      <c r="AQ70" s="638"/>
      <c r="AR70" s="638"/>
      <c r="AS70" s="638"/>
      <c r="AT70" s="638"/>
      <c r="AU70" s="638"/>
      <c r="AV70" s="638"/>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8"/>
      <c r="BS70" s="638"/>
      <c r="BT70" s="638"/>
      <c r="BU70" s="638"/>
      <c r="BV70" s="638"/>
      <c r="BW70" s="638"/>
      <c r="BX70" s="638"/>
      <c r="CA70" s="140"/>
      <c r="CB70" s="213"/>
      <c r="CC70" s="213"/>
      <c r="CD70" s="213"/>
    </row>
    <row r="71" spans="1:82" s="212" customFormat="1" ht="9.9499999999999993" customHeight="1">
      <c r="A71" s="637" t="s">
        <v>247</v>
      </c>
      <c r="B71" s="638"/>
      <c r="C71" s="638"/>
      <c r="D71" s="638"/>
      <c r="E71" s="638"/>
      <c r="F71" s="638"/>
      <c r="G71" s="638"/>
      <c r="H71" s="638"/>
      <c r="I71" s="638"/>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38"/>
      <c r="AL71" s="638"/>
      <c r="AM71" s="638"/>
      <c r="AN71" s="638"/>
      <c r="AO71" s="638"/>
      <c r="AP71" s="638"/>
      <c r="AQ71" s="638"/>
      <c r="AR71" s="638"/>
      <c r="AS71" s="638"/>
      <c r="AT71" s="638"/>
      <c r="AU71" s="638"/>
      <c r="AV71" s="638"/>
      <c r="AW71" s="639"/>
      <c r="AX71" s="639"/>
      <c r="AY71" s="639"/>
      <c r="AZ71" s="639"/>
      <c r="BA71" s="639"/>
      <c r="BB71" s="639"/>
      <c r="BC71" s="639"/>
      <c r="BD71" s="639"/>
      <c r="BE71" s="639"/>
      <c r="BF71" s="639"/>
      <c r="BG71" s="639"/>
      <c r="BH71" s="639"/>
      <c r="BI71" s="639"/>
      <c r="BJ71" s="639"/>
      <c r="BK71" s="639"/>
      <c r="BL71" s="639"/>
      <c r="BM71" s="639"/>
      <c r="BN71" s="639"/>
      <c r="BO71" s="639"/>
      <c r="BP71" s="639"/>
      <c r="BQ71" s="639"/>
      <c r="BR71" s="638"/>
      <c r="BS71" s="638"/>
      <c r="BT71" s="638"/>
      <c r="BU71" s="638"/>
      <c r="BV71" s="638"/>
      <c r="BW71" s="638"/>
      <c r="BX71" s="638"/>
      <c r="CA71" s="140"/>
      <c r="CB71" s="213"/>
      <c r="CC71" s="213"/>
      <c r="CD71" s="213"/>
    </row>
    <row r="72" spans="1:82" s="212" customFormat="1" ht="20.100000000000001" customHeight="1">
      <c r="A72" s="634"/>
      <c r="B72" s="635"/>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6"/>
      <c r="AX72" s="636"/>
      <c r="AY72" s="636"/>
      <c r="AZ72" s="636"/>
      <c r="BA72" s="636"/>
      <c r="BB72" s="636"/>
      <c r="BC72" s="636"/>
      <c r="BD72" s="636"/>
      <c r="BE72" s="636"/>
      <c r="BF72" s="636"/>
      <c r="BG72" s="636"/>
      <c r="BH72" s="636"/>
      <c r="BI72" s="636"/>
      <c r="BJ72" s="636"/>
      <c r="BK72" s="636"/>
      <c r="BL72" s="636"/>
      <c r="BM72" s="636"/>
      <c r="BN72" s="636"/>
      <c r="BO72" s="636"/>
      <c r="BP72" s="636"/>
      <c r="BQ72" s="636"/>
      <c r="BR72" s="635"/>
      <c r="BS72" s="635"/>
      <c r="BT72" s="635"/>
      <c r="BU72" s="635"/>
      <c r="BV72" s="635"/>
      <c r="BW72" s="635"/>
      <c r="BX72" s="635"/>
      <c r="CA72" s="140"/>
      <c r="CB72" s="213"/>
      <c r="CC72" s="213"/>
      <c r="CD72" s="213"/>
    </row>
    <row r="73" spans="1:82" ht="3.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8"/>
      <c r="AG73" s="18"/>
      <c r="AH73" s="18"/>
      <c r="AI73" s="18"/>
      <c r="AJ73" s="18"/>
      <c r="AK73" s="18"/>
      <c r="AL73" s="18"/>
      <c r="AM73" s="18"/>
      <c r="AN73" s="18"/>
      <c r="AO73" s="18"/>
      <c r="AP73" s="18"/>
      <c r="AQ73" s="18"/>
      <c r="AR73" s="18"/>
      <c r="AS73" s="18"/>
      <c r="AT73" s="18"/>
      <c r="AU73" s="18"/>
      <c r="AV73" s="18"/>
      <c r="AW73" s="19"/>
      <c r="AX73" s="19"/>
      <c r="AY73" s="19"/>
      <c r="AZ73" s="19"/>
      <c r="BA73" s="19"/>
      <c r="BB73" s="19"/>
      <c r="BC73" s="19"/>
      <c r="BD73" s="19"/>
      <c r="BE73" s="19"/>
      <c r="BF73" s="19"/>
      <c r="BG73" s="19"/>
      <c r="BH73" s="19"/>
      <c r="BI73" s="19"/>
      <c r="BJ73" s="19"/>
      <c r="BK73" s="19"/>
      <c r="BL73" s="19"/>
      <c r="BM73" s="19"/>
      <c r="BN73" s="19"/>
      <c r="BO73" s="19"/>
      <c r="BP73" s="19"/>
      <c r="BQ73" s="19"/>
      <c r="BR73" s="18"/>
      <c r="BS73" s="18"/>
      <c r="BT73" s="18"/>
      <c r="BU73" s="18"/>
      <c r="BV73" s="18"/>
      <c r="BW73" s="18"/>
      <c r="BX73" s="18"/>
    </row>
    <row r="74" spans="1:8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W74" s="7"/>
      <c r="AX74" s="7"/>
      <c r="AY74" s="7"/>
      <c r="AZ74" s="7"/>
      <c r="BA74" s="7"/>
      <c r="BB74" s="7"/>
      <c r="BC74" s="7"/>
      <c r="BD74" s="7"/>
      <c r="BE74" s="7"/>
      <c r="BF74" s="7"/>
      <c r="BG74" s="7"/>
      <c r="BH74" s="7"/>
      <c r="BI74" s="7"/>
      <c r="BJ74" s="7"/>
      <c r="BK74" s="7"/>
      <c r="BL74" s="7"/>
      <c r="BM74" s="7"/>
      <c r="BN74" s="7"/>
      <c r="BO74" s="7"/>
      <c r="BP74" s="7"/>
      <c r="BQ74" s="7"/>
    </row>
    <row r="75" spans="1:8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R75" s="21"/>
      <c r="AS75" s="21"/>
      <c r="AT75" s="21"/>
      <c r="AU75" s="21"/>
      <c r="AV75" s="21"/>
      <c r="AW75" s="16"/>
      <c r="AX75" s="16"/>
      <c r="AY75" s="16"/>
      <c r="AZ75" s="16"/>
      <c r="BA75" s="16"/>
      <c r="BB75" s="16"/>
      <c r="BC75" s="16"/>
      <c r="BD75" s="16"/>
      <c r="BE75" s="16"/>
      <c r="BF75" s="16"/>
      <c r="BG75" s="16"/>
      <c r="BH75" s="16"/>
      <c r="BI75" s="16"/>
      <c r="BJ75" s="16"/>
      <c r="BK75" s="16"/>
      <c r="BL75" s="16"/>
      <c r="BM75" s="16"/>
      <c r="BN75" s="16"/>
      <c r="BO75" s="16"/>
      <c r="BP75" s="16"/>
      <c r="BQ75" s="16"/>
    </row>
    <row r="76" spans="1:8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W76" s="7"/>
      <c r="AX76" s="7"/>
      <c r="AY76" s="7"/>
      <c r="AZ76" s="7"/>
      <c r="BA76" s="7"/>
      <c r="BB76" s="7"/>
      <c r="BC76" s="7"/>
      <c r="BD76" s="7"/>
      <c r="BE76" s="7"/>
      <c r="BF76" s="7"/>
      <c r="BG76" s="7"/>
      <c r="BH76" s="7"/>
      <c r="BI76" s="7"/>
      <c r="BJ76" s="7"/>
      <c r="BK76" s="7"/>
      <c r="BL76" s="7"/>
      <c r="BM76" s="7"/>
      <c r="BN76" s="7"/>
      <c r="BO76" s="7"/>
      <c r="BP76" s="7"/>
      <c r="BQ76" s="7"/>
    </row>
    <row r="77" spans="1:82">
      <c r="AW77" s="7"/>
      <c r="AX77" s="7"/>
      <c r="AY77" s="7"/>
      <c r="AZ77" s="7"/>
      <c r="BA77" s="7"/>
      <c r="BB77" s="7"/>
      <c r="BC77" s="7"/>
      <c r="BD77" s="7"/>
      <c r="BE77" s="7"/>
      <c r="BF77" s="7"/>
      <c r="BG77" s="7"/>
      <c r="BH77" s="7"/>
      <c r="BI77" s="7"/>
      <c r="BJ77" s="7"/>
      <c r="BK77" s="7"/>
      <c r="BL77" s="7"/>
      <c r="BM77" s="7"/>
      <c r="BN77" s="7"/>
      <c r="BO77" s="7"/>
      <c r="BP77" s="7"/>
      <c r="BQ77" s="7"/>
    </row>
    <row r="78" spans="1:82">
      <c r="AW78" s="7"/>
      <c r="AX78" s="7"/>
      <c r="AY78" s="7"/>
      <c r="AZ78" s="7"/>
      <c r="BA78" s="7"/>
      <c r="BB78" s="7"/>
      <c r="BC78" s="7"/>
      <c r="BD78" s="7"/>
      <c r="BE78" s="7"/>
      <c r="BF78" s="7"/>
      <c r="BG78" s="7"/>
      <c r="BH78" s="7"/>
      <c r="BI78" s="7"/>
      <c r="BJ78" s="7"/>
      <c r="BK78" s="7"/>
      <c r="BL78" s="7"/>
      <c r="BM78" s="7"/>
      <c r="BN78" s="7"/>
      <c r="BO78" s="7"/>
      <c r="BP78" s="7"/>
      <c r="BQ78" s="7"/>
    </row>
    <row r="79" spans="1:82">
      <c r="AW79" s="7"/>
      <c r="AX79" s="7"/>
      <c r="AY79" s="7"/>
      <c r="AZ79" s="7"/>
      <c r="BA79" s="7"/>
      <c r="BB79" s="7"/>
      <c r="BC79" s="7"/>
      <c r="BD79" s="7"/>
      <c r="BE79" s="7"/>
      <c r="BF79" s="7"/>
      <c r="BG79" s="7"/>
      <c r="BH79" s="7"/>
      <c r="BI79" s="7"/>
      <c r="BJ79" s="7"/>
      <c r="BK79" s="7"/>
      <c r="BL79" s="7"/>
      <c r="BM79" s="7"/>
      <c r="BN79" s="7"/>
      <c r="BO79" s="7"/>
      <c r="BP79" s="7"/>
      <c r="BQ79" s="7"/>
    </row>
    <row r="80" spans="1:82">
      <c r="AW80" s="7"/>
      <c r="AX80" s="7"/>
      <c r="AY80" s="7"/>
      <c r="AZ80" s="7"/>
      <c r="BA80" s="7"/>
      <c r="BB80" s="7"/>
      <c r="BC80" s="7"/>
      <c r="BD80" s="7"/>
      <c r="BE80" s="7"/>
      <c r="BF80" s="7"/>
      <c r="BG80" s="7"/>
      <c r="BH80" s="7"/>
      <c r="BI80" s="7"/>
      <c r="BJ80" s="7"/>
      <c r="BK80" s="7"/>
      <c r="BL80" s="7"/>
      <c r="BM80" s="7"/>
      <c r="BN80" s="7"/>
      <c r="BO80" s="7"/>
      <c r="BP80" s="7"/>
      <c r="BQ80" s="7"/>
    </row>
    <row r="81" spans="49:69">
      <c r="AW81" s="7"/>
      <c r="AX81" s="7"/>
      <c r="AY81" s="7"/>
      <c r="AZ81" s="7"/>
      <c r="BA81" s="7"/>
      <c r="BB81" s="7"/>
      <c r="BC81" s="7"/>
      <c r="BD81" s="7"/>
      <c r="BE81" s="7"/>
      <c r="BF81" s="7"/>
      <c r="BG81" s="7"/>
      <c r="BH81" s="7"/>
      <c r="BI81" s="7"/>
      <c r="BJ81" s="7"/>
      <c r="BK81" s="7"/>
      <c r="BL81" s="7"/>
      <c r="BM81" s="7"/>
      <c r="BN81" s="7"/>
      <c r="BO81" s="7"/>
      <c r="BP81" s="7"/>
      <c r="BQ81" s="7"/>
    </row>
    <row r="82" spans="49:69">
      <c r="AW82" s="7"/>
      <c r="AX82" s="7"/>
      <c r="AY82" s="7"/>
      <c r="AZ82" s="7"/>
      <c r="BA82" s="7"/>
      <c r="BB82" s="7"/>
      <c r="BC82" s="7"/>
      <c r="BD82" s="7"/>
      <c r="BE82" s="7"/>
      <c r="BF82" s="7"/>
      <c r="BG82" s="7"/>
      <c r="BH82" s="7"/>
      <c r="BI82" s="7"/>
      <c r="BJ82" s="7"/>
      <c r="BK82" s="7"/>
      <c r="BL82" s="7"/>
      <c r="BM82" s="7"/>
      <c r="BN82" s="7"/>
      <c r="BO82" s="7"/>
      <c r="BP82" s="7"/>
      <c r="BQ82" s="7"/>
    </row>
    <row r="83" spans="49:69">
      <c r="AW83" s="7"/>
      <c r="AX83" s="7"/>
      <c r="AY83" s="7"/>
      <c r="AZ83" s="7"/>
      <c r="BA83" s="7"/>
      <c r="BB83" s="7"/>
      <c r="BC83" s="7"/>
      <c r="BD83" s="7"/>
      <c r="BE83" s="7"/>
      <c r="BF83" s="7"/>
      <c r="BG83" s="7"/>
      <c r="BH83" s="7"/>
      <c r="BI83" s="7"/>
      <c r="BJ83" s="7"/>
      <c r="BK83" s="7"/>
      <c r="BL83" s="7"/>
      <c r="BM83" s="7"/>
      <c r="BN83" s="7"/>
      <c r="BO83" s="7"/>
      <c r="BP83" s="7"/>
      <c r="BQ83" s="7"/>
    </row>
    <row r="84" spans="49:69">
      <c r="AW84" s="7"/>
      <c r="AX84" s="7"/>
      <c r="AY84" s="7"/>
      <c r="AZ84" s="7"/>
      <c r="BA84" s="7"/>
      <c r="BB84" s="7"/>
      <c r="BC84" s="7"/>
      <c r="BD84" s="7"/>
      <c r="BE84" s="7"/>
      <c r="BF84" s="7"/>
      <c r="BG84" s="7"/>
      <c r="BH84" s="7"/>
      <c r="BI84" s="7"/>
      <c r="BJ84" s="7"/>
      <c r="BK84" s="7"/>
      <c r="BL84" s="7"/>
      <c r="BM84" s="7"/>
      <c r="BN84" s="7"/>
      <c r="BO84" s="7"/>
      <c r="BP84" s="7"/>
      <c r="BQ84" s="7"/>
    </row>
    <row r="85" spans="49:69">
      <c r="AW85" s="7"/>
      <c r="AX85" s="7"/>
      <c r="AY85" s="7"/>
      <c r="AZ85" s="7"/>
      <c r="BA85" s="7"/>
      <c r="BB85" s="7"/>
      <c r="BC85" s="7"/>
      <c r="BD85" s="7"/>
      <c r="BE85" s="7"/>
      <c r="BF85" s="7"/>
      <c r="BG85" s="7"/>
      <c r="BH85" s="7"/>
      <c r="BI85" s="7"/>
      <c r="BJ85" s="7"/>
      <c r="BK85" s="7"/>
      <c r="BL85" s="7"/>
      <c r="BM85" s="7"/>
      <c r="BN85" s="7"/>
      <c r="BO85" s="7"/>
      <c r="BP85" s="7"/>
      <c r="BQ85" s="7"/>
    </row>
    <row r="86" spans="49:69">
      <c r="AW86" s="7"/>
      <c r="AX86" s="7"/>
      <c r="AY86" s="7"/>
      <c r="AZ86" s="7"/>
      <c r="BA86" s="7"/>
      <c r="BB86" s="7"/>
      <c r="BC86" s="7"/>
      <c r="BD86" s="7"/>
      <c r="BE86" s="7"/>
      <c r="BF86" s="7"/>
      <c r="BG86" s="7"/>
      <c r="BH86" s="7"/>
      <c r="BI86" s="7"/>
      <c r="BJ86" s="7"/>
      <c r="BK86" s="7"/>
      <c r="BL86" s="7"/>
      <c r="BM86" s="7"/>
      <c r="BN86" s="7"/>
      <c r="BO86" s="7"/>
      <c r="BP86" s="7"/>
      <c r="BQ86" s="7"/>
    </row>
    <row r="87" spans="49:69">
      <c r="AW87" s="7"/>
      <c r="AX87" s="7"/>
      <c r="AY87" s="7"/>
      <c r="AZ87" s="7"/>
      <c r="BA87" s="7"/>
      <c r="BB87" s="7"/>
      <c r="BC87" s="7"/>
      <c r="BD87" s="7"/>
      <c r="BE87" s="7"/>
      <c r="BF87" s="7"/>
      <c r="BG87" s="7"/>
      <c r="BH87" s="7"/>
      <c r="BI87" s="7"/>
      <c r="BJ87" s="7"/>
      <c r="BK87" s="7"/>
      <c r="BL87" s="7"/>
      <c r="BM87" s="7"/>
      <c r="BN87" s="7"/>
      <c r="BO87" s="7"/>
      <c r="BP87" s="7"/>
      <c r="BQ87" s="7"/>
    </row>
    <row r="88" spans="49:69">
      <c r="AW88" s="7"/>
      <c r="AX88" s="7"/>
      <c r="AY88" s="7"/>
      <c r="AZ88" s="7"/>
      <c r="BA88" s="7"/>
      <c r="BB88" s="7"/>
      <c r="BC88" s="7"/>
      <c r="BD88" s="7"/>
      <c r="BE88" s="7"/>
      <c r="BF88" s="7"/>
      <c r="BG88" s="7"/>
      <c r="BH88" s="7"/>
      <c r="BI88" s="7"/>
      <c r="BJ88" s="7"/>
      <c r="BK88" s="7"/>
      <c r="BL88" s="7"/>
      <c r="BM88" s="7"/>
      <c r="BN88" s="7"/>
      <c r="BO88" s="7"/>
      <c r="BP88" s="7"/>
      <c r="BQ88" s="7"/>
    </row>
    <row r="89" spans="49:69">
      <c r="AW89" s="7"/>
      <c r="AX89" s="7"/>
      <c r="AY89" s="7"/>
      <c r="AZ89" s="7"/>
      <c r="BA89" s="7"/>
      <c r="BB89" s="7"/>
      <c r="BC89" s="7"/>
      <c r="BD89" s="7"/>
      <c r="BE89" s="7"/>
      <c r="BF89" s="7"/>
      <c r="BG89" s="7"/>
      <c r="BH89" s="7"/>
      <c r="BI89" s="7"/>
      <c r="BJ89" s="7"/>
      <c r="BK89" s="7"/>
      <c r="BL89" s="7"/>
      <c r="BM89" s="7"/>
      <c r="BN89" s="7"/>
      <c r="BO89" s="7"/>
      <c r="BP89" s="7"/>
      <c r="BQ89" s="7"/>
    </row>
    <row r="90" spans="49:69">
      <c r="AW90" s="7"/>
      <c r="AX90" s="7"/>
      <c r="AY90" s="7"/>
      <c r="AZ90" s="7"/>
      <c r="BA90" s="7"/>
      <c r="BB90" s="7"/>
      <c r="BC90" s="7"/>
      <c r="BD90" s="7"/>
      <c r="BE90" s="7"/>
      <c r="BF90" s="7"/>
      <c r="BG90" s="7"/>
      <c r="BH90" s="7"/>
      <c r="BI90" s="7"/>
      <c r="BJ90" s="7"/>
      <c r="BK90" s="7"/>
      <c r="BL90" s="7"/>
      <c r="BM90" s="7"/>
      <c r="BN90" s="7"/>
      <c r="BO90" s="7"/>
      <c r="BP90" s="7"/>
      <c r="BQ90" s="7"/>
    </row>
    <row r="91" spans="49:69">
      <c r="AW91" s="7"/>
      <c r="AX91" s="7"/>
      <c r="AY91" s="7"/>
      <c r="AZ91" s="7"/>
      <c r="BA91" s="7"/>
      <c r="BB91" s="7"/>
      <c r="BC91" s="7"/>
      <c r="BD91" s="7"/>
      <c r="BE91" s="7"/>
      <c r="BF91" s="7"/>
      <c r="BG91" s="7"/>
      <c r="BH91" s="7"/>
      <c r="BI91" s="7"/>
      <c r="BJ91" s="7"/>
      <c r="BK91" s="7"/>
      <c r="BL91" s="7"/>
      <c r="BM91" s="7"/>
      <c r="BN91" s="7"/>
      <c r="BO91" s="7"/>
      <c r="BP91" s="7"/>
      <c r="BQ91" s="7"/>
    </row>
    <row r="92" spans="49:69">
      <c r="AW92" s="7"/>
      <c r="AX92" s="7"/>
      <c r="AY92" s="7"/>
      <c r="AZ92" s="7"/>
      <c r="BA92" s="7"/>
      <c r="BB92" s="7"/>
      <c r="BC92" s="7"/>
      <c r="BD92" s="7"/>
      <c r="BE92" s="7"/>
      <c r="BF92" s="7"/>
      <c r="BG92" s="7"/>
      <c r="BH92" s="7"/>
      <c r="BI92" s="7"/>
      <c r="BJ92" s="7"/>
      <c r="BK92" s="7"/>
      <c r="BL92" s="7"/>
      <c r="BM92" s="7"/>
      <c r="BN92" s="7"/>
      <c r="BO92" s="7"/>
      <c r="BP92" s="7"/>
      <c r="BQ92" s="7"/>
    </row>
    <row r="93" spans="49:69">
      <c r="AW93" s="7"/>
      <c r="AX93" s="7"/>
      <c r="AY93" s="7"/>
      <c r="AZ93" s="7"/>
      <c r="BA93" s="7"/>
      <c r="BB93" s="7"/>
      <c r="BC93" s="7"/>
      <c r="BD93" s="7"/>
      <c r="BE93" s="7"/>
      <c r="BF93" s="7"/>
      <c r="BG93" s="7"/>
      <c r="BH93" s="7"/>
      <c r="BI93" s="7"/>
      <c r="BJ93" s="7"/>
      <c r="BK93" s="7"/>
      <c r="BL93" s="7"/>
      <c r="BM93" s="7"/>
      <c r="BN93" s="7"/>
      <c r="BO93" s="7"/>
      <c r="BP93" s="7"/>
      <c r="BQ93" s="7"/>
    </row>
    <row r="94" spans="49:69">
      <c r="AW94" s="7"/>
      <c r="AX94" s="7"/>
      <c r="AY94" s="7"/>
      <c r="AZ94" s="7"/>
      <c r="BA94" s="7"/>
      <c r="BB94" s="7"/>
      <c r="BC94" s="7"/>
      <c r="BD94" s="7"/>
      <c r="BE94" s="7"/>
      <c r="BF94" s="7"/>
      <c r="BG94" s="7"/>
      <c r="BH94" s="7"/>
      <c r="BI94" s="7"/>
      <c r="BJ94" s="7"/>
      <c r="BK94" s="7"/>
      <c r="BL94" s="7"/>
      <c r="BM94" s="7"/>
      <c r="BN94" s="7"/>
      <c r="BO94" s="7"/>
      <c r="BP94" s="7"/>
      <c r="BQ94" s="7"/>
    </row>
    <row r="95" spans="49:69">
      <c r="AW95" s="7"/>
      <c r="AX95" s="7"/>
      <c r="AY95" s="7"/>
      <c r="AZ95" s="7"/>
      <c r="BA95" s="7"/>
      <c r="BB95" s="7"/>
      <c r="BC95" s="7"/>
      <c r="BD95" s="7"/>
      <c r="BE95" s="7"/>
      <c r="BF95" s="7"/>
      <c r="BG95" s="7"/>
      <c r="BH95" s="7"/>
      <c r="BI95" s="7"/>
      <c r="BJ95" s="7"/>
      <c r="BK95" s="7"/>
      <c r="BL95" s="7"/>
      <c r="BM95" s="7"/>
      <c r="BN95" s="7"/>
      <c r="BO95" s="7"/>
      <c r="BP95" s="7"/>
      <c r="BQ95" s="7"/>
    </row>
    <row r="96" spans="49:69">
      <c r="AW96" s="7"/>
      <c r="AX96" s="7"/>
      <c r="AY96" s="7"/>
      <c r="AZ96" s="7"/>
      <c r="BA96" s="7"/>
      <c r="BB96" s="7"/>
      <c r="BC96" s="7"/>
      <c r="BD96" s="7"/>
      <c r="BE96" s="7"/>
      <c r="BF96" s="7"/>
      <c r="BG96" s="7"/>
      <c r="BH96" s="7"/>
      <c r="BI96" s="7"/>
      <c r="BJ96" s="7"/>
      <c r="BK96" s="7"/>
      <c r="BL96" s="7"/>
      <c r="BM96" s="7"/>
      <c r="BN96" s="7"/>
      <c r="BO96" s="7"/>
      <c r="BP96" s="7"/>
      <c r="BQ96" s="7"/>
    </row>
    <row r="97" spans="49:69">
      <c r="AW97" s="7"/>
      <c r="AX97" s="7"/>
      <c r="AY97" s="7"/>
      <c r="AZ97" s="7"/>
      <c r="BA97" s="7"/>
      <c r="BB97" s="7"/>
      <c r="BC97" s="7"/>
      <c r="BD97" s="7"/>
      <c r="BE97" s="7"/>
      <c r="BF97" s="7"/>
      <c r="BG97" s="7"/>
      <c r="BH97" s="7"/>
      <c r="BI97" s="7"/>
      <c r="BJ97" s="7"/>
      <c r="BK97" s="7"/>
      <c r="BL97" s="7"/>
      <c r="BM97" s="7"/>
      <c r="BN97" s="7"/>
      <c r="BO97" s="7"/>
      <c r="BP97" s="7"/>
      <c r="BQ97" s="7"/>
    </row>
    <row r="98" spans="49:69">
      <c r="AW98" s="7"/>
      <c r="AX98" s="7"/>
      <c r="AY98" s="7"/>
      <c r="AZ98" s="7"/>
      <c r="BA98" s="7"/>
      <c r="BB98" s="7"/>
      <c r="BC98" s="7"/>
      <c r="BD98" s="7"/>
      <c r="BE98" s="7"/>
      <c r="BF98" s="7"/>
      <c r="BG98" s="7"/>
      <c r="BH98" s="7"/>
      <c r="BI98" s="7"/>
      <c r="BJ98" s="7"/>
      <c r="BK98" s="7"/>
      <c r="BL98" s="7"/>
      <c r="BM98" s="7"/>
      <c r="BN98" s="7"/>
      <c r="BO98" s="7"/>
      <c r="BP98" s="7"/>
      <c r="BQ98" s="7"/>
    </row>
    <row r="99" spans="49:69">
      <c r="AW99" s="7"/>
      <c r="AX99" s="7"/>
      <c r="AY99" s="7"/>
      <c r="AZ99" s="7"/>
      <c r="BA99" s="7"/>
      <c r="BB99" s="7"/>
      <c r="BC99" s="7"/>
      <c r="BD99" s="7"/>
      <c r="BE99" s="7"/>
      <c r="BF99" s="7"/>
      <c r="BG99" s="7"/>
      <c r="BH99" s="7"/>
      <c r="BI99" s="7"/>
      <c r="BJ99" s="7"/>
      <c r="BK99" s="7"/>
      <c r="BL99" s="7"/>
      <c r="BM99" s="7"/>
      <c r="BN99" s="7"/>
      <c r="BO99" s="7"/>
      <c r="BP99" s="7"/>
      <c r="BQ99" s="7"/>
    </row>
    <row r="100" spans="49:69">
      <c r="AW100" s="7"/>
      <c r="AX100" s="7"/>
      <c r="AY100" s="7"/>
      <c r="AZ100" s="7"/>
      <c r="BA100" s="7"/>
      <c r="BB100" s="7"/>
      <c r="BC100" s="7"/>
      <c r="BD100" s="7"/>
      <c r="BE100" s="7"/>
      <c r="BF100" s="7"/>
      <c r="BG100" s="7"/>
      <c r="BH100" s="7"/>
      <c r="BI100" s="7"/>
      <c r="BJ100" s="7"/>
      <c r="BK100" s="7"/>
      <c r="BL100" s="7"/>
      <c r="BM100" s="7"/>
      <c r="BN100" s="7"/>
      <c r="BO100" s="7"/>
      <c r="BP100" s="7"/>
      <c r="BQ100" s="7"/>
    </row>
    <row r="101" spans="49:69">
      <c r="AW101" s="7"/>
      <c r="AX101" s="7"/>
      <c r="AY101" s="7"/>
      <c r="AZ101" s="7"/>
      <c r="BA101" s="7"/>
      <c r="BB101" s="7"/>
      <c r="BC101" s="7"/>
      <c r="BD101" s="7"/>
      <c r="BE101" s="7"/>
      <c r="BF101" s="7"/>
      <c r="BG101" s="7"/>
      <c r="BH101" s="7"/>
      <c r="BI101" s="7"/>
      <c r="BJ101" s="7"/>
      <c r="BK101" s="7"/>
      <c r="BL101" s="7"/>
      <c r="BM101" s="7"/>
      <c r="BN101" s="7"/>
      <c r="BO101" s="7"/>
      <c r="BP101" s="7"/>
      <c r="BQ101" s="7"/>
    </row>
    <row r="102" spans="49:69">
      <c r="AW102" s="7"/>
      <c r="AX102" s="7"/>
      <c r="AY102" s="7"/>
      <c r="AZ102" s="7"/>
      <c r="BA102" s="7"/>
      <c r="BB102" s="7"/>
      <c r="BC102" s="7"/>
      <c r="BD102" s="7"/>
      <c r="BE102" s="7"/>
      <c r="BF102" s="7"/>
      <c r="BG102" s="7"/>
      <c r="BH102" s="7"/>
      <c r="BI102" s="7"/>
      <c r="BJ102" s="7"/>
      <c r="BK102" s="7"/>
      <c r="BL102" s="7"/>
      <c r="BM102" s="7"/>
      <c r="BN102" s="7"/>
      <c r="BO102" s="7"/>
      <c r="BP102" s="7"/>
      <c r="BQ102" s="7"/>
    </row>
    <row r="103" spans="49:69">
      <c r="AW103" s="7"/>
      <c r="AX103" s="7"/>
      <c r="AY103" s="7"/>
      <c r="AZ103" s="7"/>
      <c r="BA103" s="7"/>
      <c r="BB103" s="7"/>
      <c r="BC103" s="7"/>
      <c r="BD103" s="7"/>
      <c r="BE103" s="7"/>
      <c r="BF103" s="7"/>
      <c r="BG103" s="7"/>
      <c r="BH103" s="7"/>
      <c r="BI103" s="7"/>
      <c r="BJ103" s="7"/>
      <c r="BK103" s="7"/>
      <c r="BL103" s="7"/>
      <c r="BM103" s="7"/>
      <c r="BN103" s="7"/>
      <c r="BO103" s="7"/>
      <c r="BP103" s="7"/>
      <c r="BQ103" s="7"/>
    </row>
    <row r="104" spans="49:69">
      <c r="AW104" s="7"/>
      <c r="AX104" s="7"/>
      <c r="AY104" s="7"/>
      <c r="AZ104" s="7"/>
      <c r="BA104" s="7"/>
      <c r="BB104" s="7"/>
      <c r="BC104" s="7"/>
      <c r="BD104" s="7"/>
      <c r="BE104" s="7"/>
      <c r="BF104" s="7"/>
      <c r="BG104" s="7"/>
      <c r="BH104" s="7"/>
      <c r="BI104" s="7"/>
      <c r="BJ104" s="7"/>
      <c r="BK104" s="7"/>
      <c r="BL104" s="7"/>
      <c r="BM104" s="7"/>
      <c r="BN104" s="7"/>
      <c r="BO104" s="7"/>
      <c r="BP104" s="7"/>
      <c r="BQ104" s="7"/>
    </row>
    <row r="105" spans="49:69">
      <c r="AW105" s="7"/>
      <c r="AX105" s="7"/>
      <c r="AY105" s="7"/>
      <c r="AZ105" s="7"/>
      <c r="BA105" s="7"/>
      <c r="BB105" s="7"/>
      <c r="BC105" s="7"/>
      <c r="BD105" s="7"/>
      <c r="BE105" s="7"/>
      <c r="BF105" s="7"/>
      <c r="BG105" s="7"/>
      <c r="BH105" s="7"/>
      <c r="BI105" s="7"/>
      <c r="BJ105" s="7"/>
      <c r="BK105" s="7"/>
      <c r="BL105" s="7"/>
      <c r="BM105" s="7"/>
      <c r="BN105" s="7"/>
      <c r="BO105" s="7"/>
      <c r="BP105" s="7"/>
      <c r="BQ105" s="7"/>
    </row>
    <row r="106" spans="49:69">
      <c r="AW106" s="7"/>
      <c r="AX106" s="7"/>
      <c r="AY106" s="7"/>
      <c r="AZ106" s="7"/>
      <c r="BA106" s="7"/>
      <c r="BB106" s="7"/>
      <c r="BC106" s="7"/>
      <c r="BD106" s="7"/>
      <c r="BE106" s="7"/>
      <c r="BF106" s="7"/>
      <c r="BG106" s="7"/>
      <c r="BH106" s="7"/>
      <c r="BI106" s="7"/>
      <c r="BJ106" s="7"/>
      <c r="BK106" s="7"/>
      <c r="BL106" s="7"/>
      <c r="BM106" s="7"/>
      <c r="BN106" s="7"/>
      <c r="BO106" s="7"/>
      <c r="BP106" s="7"/>
      <c r="BQ106" s="7"/>
    </row>
    <row r="107" spans="49:69">
      <c r="AW107" s="7"/>
      <c r="AX107" s="7"/>
      <c r="AY107" s="7"/>
      <c r="AZ107" s="7"/>
      <c r="BA107" s="7"/>
      <c r="BB107" s="7"/>
      <c r="BC107" s="7"/>
      <c r="BD107" s="7"/>
      <c r="BE107" s="7"/>
      <c r="BF107" s="7"/>
      <c r="BG107" s="7"/>
      <c r="BH107" s="7"/>
      <c r="BI107" s="7"/>
      <c r="BJ107" s="7"/>
      <c r="BK107" s="7"/>
      <c r="BL107" s="7"/>
      <c r="BM107" s="7"/>
      <c r="BN107" s="7"/>
      <c r="BO107" s="7"/>
      <c r="BP107" s="7"/>
      <c r="BQ107" s="7"/>
    </row>
    <row r="108" spans="49:69">
      <c r="AW108" s="7"/>
      <c r="AX108" s="7"/>
      <c r="AY108" s="7"/>
      <c r="AZ108" s="7"/>
      <c r="BA108" s="7"/>
      <c r="BB108" s="7"/>
      <c r="BC108" s="7"/>
      <c r="BD108" s="7"/>
      <c r="BE108" s="7"/>
      <c r="BF108" s="7"/>
      <c r="BG108" s="7"/>
      <c r="BH108" s="7"/>
      <c r="BI108" s="7"/>
      <c r="BJ108" s="7"/>
      <c r="BK108" s="7"/>
      <c r="BL108" s="7"/>
      <c r="BM108" s="7"/>
      <c r="BN108" s="7"/>
      <c r="BO108" s="7"/>
      <c r="BP108" s="7"/>
      <c r="BQ108" s="7"/>
    </row>
    <row r="109" spans="49:69">
      <c r="AW109" s="7"/>
      <c r="AX109" s="7"/>
      <c r="AY109" s="7"/>
      <c r="AZ109" s="7"/>
      <c r="BA109" s="7"/>
      <c r="BB109" s="7"/>
      <c r="BC109" s="7"/>
      <c r="BD109" s="7"/>
      <c r="BE109" s="7"/>
      <c r="BF109" s="7"/>
      <c r="BG109" s="7"/>
      <c r="BH109" s="7"/>
      <c r="BI109" s="7"/>
      <c r="BJ109" s="7"/>
      <c r="BK109" s="7"/>
      <c r="BL109" s="7"/>
      <c r="BM109" s="7"/>
      <c r="BN109" s="7"/>
      <c r="BO109" s="7"/>
      <c r="BP109" s="7"/>
      <c r="BQ109" s="7"/>
    </row>
    <row r="110" spans="49:69">
      <c r="AW110" s="7"/>
      <c r="AX110" s="7"/>
      <c r="AY110" s="7"/>
      <c r="AZ110" s="7"/>
      <c r="BA110" s="7"/>
      <c r="BB110" s="7"/>
      <c r="BC110" s="7"/>
      <c r="BD110" s="7"/>
      <c r="BE110" s="7"/>
      <c r="BF110" s="7"/>
      <c r="BG110" s="7"/>
      <c r="BH110" s="7"/>
      <c r="BI110" s="7"/>
      <c r="BJ110" s="7"/>
      <c r="BK110" s="7"/>
      <c r="BL110" s="7"/>
      <c r="BM110" s="7"/>
      <c r="BN110" s="7"/>
      <c r="BO110" s="7"/>
      <c r="BP110" s="7"/>
      <c r="BQ110" s="7"/>
    </row>
    <row r="111" spans="49:69">
      <c r="AW111" s="7"/>
      <c r="AX111" s="7"/>
      <c r="AY111" s="7"/>
      <c r="AZ111" s="7"/>
      <c r="BA111" s="7"/>
      <c r="BB111" s="7"/>
      <c r="BC111" s="7"/>
      <c r="BD111" s="7"/>
      <c r="BE111" s="7"/>
      <c r="BF111" s="7"/>
      <c r="BG111" s="7"/>
      <c r="BH111" s="7"/>
      <c r="BI111" s="7"/>
      <c r="BJ111" s="7"/>
      <c r="BK111" s="7"/>
      <c r="BL111" s="7"/>
      <c r="BM111" s="7"/>
      <c r="BN111" s="7"/>
      <c r="BO111" s="7"/>
      <c r="BP111" s="7"/>
      <c r="BQ111" s="7"/>
    </row>
    <row r="112" spans="49:69">
      <c r="AW112" s="7"/>
      <c r="AX112" s="7"/>
      <c r="AY112" s="7"/>
      <c r="AZ112" s="7"/>
      <c r="BA112" s="7"/>
      <c r="BB112" s="7"/>
      <c r="BC112" s="7"/>
      <c r="BD112" s="7"/>
      <c r="BE112" s="7"/>
      <c r="BF112" s="7"/>
      <c r="BG112" s="7"/>
      <c r="BH112" s="7"/>
      <c r="BI112" s="7"/>
      <c r="BJ112" s="7"/>
      <c r="BK112" s="7"/>
      <c r="BL112" s="7"/>
      <c r="BM112" s="7"/>
      <c r="BN112" s="7"/>
      <c r="BO112" s="7"/>
      <c r="BP112" s="7"/>
      <c r="BQ112" s="7"/>
    </row>
  </sheetData>
  <mergeCells count="452">
    <mergeCell ref="A72:BX72"/>
    <mergeCell ref="A66:BX66"/>
    <mergeCell ref="A67:BX67"/>
    <mergeCell ref="A68:BX68"/>
    <mergeCell ref="A69:BX69"/>
    <mergeCell ref="A70:BX70"/>
    <mergeCell ref="A71:BX71"/>
    <mergeCell ref="B61:C61"/>
    <mergeCell ref="E61:L61"/>
    <mergeCell ref="M61:N61"/>
    <mergeCell ref="O61:P61"/>
    <mergeCell ref="A64:BX64"/>
    <mergeCell ref="A65:BX65"/>
    <mergeCell ref="A60:Q60"/>
    <mergeCell ref="W60:AV60"/>
    <mergeCell ref="L52:V52"/>
    <mergeCell ref="X52:AN52"/>
    <mergeCell ref="AP52:AX52"/>
    <mergeCell ref="B54:C54"/>
    <mergeCell ref="E54:L54"/>
    <mergeCell ref="M54:N54"/>
    <mergeCell ref="O54:P54"/>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A40:C40"/>
    <mergeCell ref="D40:AA40"/>
    <mergeCell ref="AB40:AE40"/>
    <mergeCell ref="AF40:AI40"/>
    <mergeCell ref="AJ40:AP40"/>
    <mergeCell ref="AQ40:AV40"/>
    <mergeCell ref="A39:C39"/>
    <mergeCell ref="D39:AA39"/>
    <mergeCell ref="AB39:AE39"/>
    <mergeCell ref="AF39:AI39"/>
    <mergeCell ref="AW39:BC39"/>
    <mergeCell ref="BD39:BJ39"/>
    <mergeCell ref="BK39:BQ39"/>
    <mergeCell ref="BR39:BX39"/>
    <mergeCell ref="AW40:BC40"/>
    <mergeCell ref="BD40:BJ40"/>
    <mergeCell ref="BK40:BQ40"/>
    <mergeCell ref="BR40:BX40"/>
    <mergeCell ref="BR37:BX37"/>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5:BX15"/>
    <mergeCell ref="A16:C16"/>
    <mergeCell ref="D16:AA16"/>
    <mergeCell ref="AB16:AE16"/>
    <mergeCell ref="AF16:AI16"/>
    <mergeCell ref="AJ16:AP16"/>
    <mergeCell ref="AQ16:AV16"/>
    <mergeCell ref="AW16:BC16"/>
    <mergeCell ref="BD16:BJ16"/>
    <mergeCell ref="BK16:BQ16"/>
    <mergeCell ref="BR16:BX16"/>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s>
  <printOptions horizontalCentered="1"/>
  <pageMargins left="0.39370078740157483" right="0.39370078740157483" top="0.39370078740157483" bottom="0.39370078740157483" header="0" footer="0"/>
  <pageSetup paperSize="9" scale="89"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dimension ref="A1:AC153"/>
  <sheetViews>
    <sheetView view="pageBreakPreview" topLeftCell="A16" zoomScale="70" zoomScaleNormal="70" zoomScaleSheetLayoutView="70" workbookViewId="0">
      <selection activeCell="M47" sqref="M47"/>
    </sheetView>
  </sheetViews>
  <sheetFormatPr defaultRowHeight="15.75"/>
  <cols>
    <col min="1" max="1" width="8" style="22" customWidth="1"/>
    <col min="2" max="2" width="9.33203125" style="22"/>
    <col min="3" max="3" width="17.33203125" style="22" customWidth="1"/>
    <col min="4" max="4" width="10" style="22" customWidth="1"/>
    <col min="5" max="5" width="15.6640625" style="22" customWidth="1"/>
    <col min="6" max="6" width="9.33203125" style="22"/>
    <col min="7" max="7" width="8.83203125" style="22" customWidth="1"/>
    <col min="8" max="8" width="9.33203125" style="22"/>
    <col min="9" max="9" width="7" style="22" customWidth="1"/>
    <col min="10" max="10" width="18.33203125" style="22" bestFit="1" customWidth="1"/>
    <col min="11" max="11" width="15" style="22" customWidth="1"/>
    <col min="12" max="12" width="11.1640625" style="22" customWidth="1"/>
    <col min="13" max="13" width="17.6640625" style="22" customWidth="1"/>
    <col min="14" max="14" width="18.83203125" style="22" customWidth="1"/>
    <col min="15" max="15" width="18" style="22" customWidth="1"/>
    <col min="16" max="16" width="50.33203125" style="22" customWidth="1"/>
    <col min="17" max="17" width="47.33203125" style="22" customWidth="1"/>
    <col min="18" max="55" width="10.6640625" style="22" customWidth="1"/>
    <col min="56" max="57" width="9.33203125" style="22"/>
    <col min="58" max="80" width="10.6640625" style="22" customWidth="1"/>
    <col min="81" max="256" width="9.33203125" style="22"/>
    <col min="257" max="257" width="8" style="22" customWidth="1"/>
    <col min="258" max="258" width="9.33203125" style="22"/>
    <col min="259" max="259" width="15" style="22" customWidth="1"/>
    <col min="260" max="260" width="10" style="22" customWidth="1"/>
    <col min="261" max="261" width="15.6640625" style="22" customWidth="1"/>
    <col min="262" max="262" width="9.33203125" style="22"/>
    <col min="263" max="263" width="8.83203125" style="22" customWidth="1"/>
    <col min="264" max="264" width="9.33203125" style="22"/>
    <col min="265" max="265" width="7" style="22" customWidth="1"/>
    <col min="266" max="266" width="18.33203125" style="22" bestFit="1" customWidth="1"/>
    <col min="267" max="267" width="15" style="22" customWidth="1"/>
    <col min="268" max="268" width="11.1640625" style="22" customWidth="1"/>
    <col min="269" max="269" width="17.6640625" style="22" customWidth="1"/>
    <col min="270" max="270" width="18.83203125" style="22" customWidth="1"/>
    <col min="271" max="271" width="18" style="22" customWidth="1"/>
    <col min="272" max="272" width="50.33203125" style="22" customWidth="1"/>
    <col min="273" max="273" width="47.33203125" style="22" customWidth="1"/>
    <col min="274" max="311" width="10.6640625" style="22" customWidth="1"/>
    <col min="312" max="313" width="9.33203125" style="22"/>
    <col min="314" max="336" width="10.6640625" style="22" customWidth="1"/>
    <col min="337" max="512" width="9.33203125" style="22"/>
    <col min="513" max="513" width="8" style="22" customWidth="1"/>
    <col min="514" max="514" width="9.33203125" style="22"/>
    <col min="515" max="515" width="15" style="22" customWidth="1"/>
    <col min="516" max="516" width="10" style="22" customWidth="1"/>
    <col min="517" max="517" width="15.6640625" style="22" customWidth="1"/>
    <col min="518" max="518" width="9.33203125" style="22"/>
    <col min="519" max="519" width="8.83203125" style="22" customWidth="1"/>
    <col min="520" max="520" width="9.33203125" style="22"/>
    <col min="521" max="521" width="7" style="22" customWidth="1"/>
    <col min="522" max="522" width="18.33203125" style="22" bestFit="1" customWidth="1"/>
    <col min="523" max="523" width="15" style="22" customWidth="1"/>
    <col min="524" max="524" width="11.1640625" style="22" customWidth="1"/>
    <col min="525" max="525" width="17.6640625" style="22" customWidth="1"/>
    <col min="526" max="526" width="18.83203125" style="22" customWidth="1"/>
    <col min="527" max="527" width="18" style="22" customWidth="1"/>
    <col min="528" max="528" width="50.33203125" style="22" customWidth="1"/>
    <col min="529" max="529" width="47.33203125" style="22" customWidth="1"/>
    <col min="530" max="567" width="10.6640625" style="22" customWidth="1"/>
    <col min="568" max="569" width="9.33203125" style="22"/>
    <col min="570" max="592" width="10.6640625" style="22" customWidth="1"/>
    <col min="593" max="768" width="9.33203125" style="22"/>
    <col min="769" max="769" width="8" style="22" customWidth="1"/>
    <col min="770" max="770" width="9.33203125" style="22"/>
    <col min="771" max="771" width="15" style="22" customWidth="1"/>
    <col min="772" max="772" width="10" style="22" customWidth="1"/>
    <col min="773" max="773" width="15.6640625" style="22" customWidth="1"/>
    <col min="774" max="774" width="9.33203125" style="22"/>
    <col min="775" max="775" width="8.83203125" style="22" customWidth="1"/>
    <col min="776" max="776" width="9.33203125" style="22"/>
    <col min="777" max="777" width="7" style="22" customWidth="1"/>
    <col min="778" max="778" width="18.33203125" style="22" bestFit="1" customWidth="1"/>
    <col min="779" max="779" width="15" style="22" customWidth="1"/>
    <col min="780" max="780" width="11.1640625" style="22" customWidth="1"/>
    <col min="781" max="781" width="17.6640625" style="22" customWidth="1"/>
    <col min="782" max="782" width="18.83203125" style="22" customWidth="1"/>
    <col min="783" max="783" width="18" style="22" customWidth="1"/>
    <col min="784" max="784" width="50.33203125" style="22" customWidth="1"/>
    <col min="785" max="785" width="47.33203125" style="22" customWidth="1"/>
    <col min="786" max="823" width="10.6640625" style="22" customWidth="1"/>
    <col min="824" max="825" width="9.33203125" style="22"/>
    <col min="826" max="848" width="10.6640625" style="22" customWidth="1"/>
    <col min="849" max="1024" width="9.33203125" style="22"/>
    <col min="1025" max="1025" width="8" style="22" customWidth="1"/>
    <col min="1026" max="1026" width="9.33203125" style="22"/>
    <col min="1027" max="1027" width="15" style="22" customWidth="1"/>
    <col min="1028" max="1028" width="10" style="22" customWidth="1"/>
    <col min="1029" max="1029" width="15.6640625" style="22" customWidth="1"/>
    <col min="1030" max="1030" width="9.33203125" style="22"/>
    <col min="1031" max="1031" width="8.83203125" style="22" customWidth="1"/>
    <col min="1032" max="1032" width="9.33203125" style="22"/>
    <col min="1033" max="1033" width="7" style="22" customWidth="1"/>
    <col min="1034" max="1034" width="18.33203125" style="22" bestFit="1" customWidth="1"/>
    <col min="1035" max="1035" width="15" style="22" customWidth="1"/>
    <col min="1036" max="1036" width="11.1640625" style="22" customWidth="1"/>
    <col min="1037" max="1037" width="17.6640625" style="22" customWidth="1"/>
    <col min="1038" max="1038" width="18.83203125" style="22" customWidth="1"/>
    <col min="1039" max="1039" width="18" style="22" customWidth="1"/>
    <col min="1040" max="1040" width="50.33203125" style="22" customWidth="1"/>
    <col min="1041" max="1041" width="47.33203125" style="22" customWidth="1"/>
    <col min="1042" max="1079" width="10.6640625" style="22" customWidth="1"/>
    <col min="1080" max="1081" width="9.33203125" style="22"/>
    <col min="1082" max="1104" width="10.6640625" style="22" customWidth="1"/>
    <col min="1105" max="1280" width="9.33203125" style="22"/>
    <col min="1281" max="1281" width="8" style="22" customWidth="1"/>
    <col min="1282" max="1282" width="9.33203125" style="22"/>
    <col min="1283" max="1283" width="15" style="22" customWidth="1"/>
    <col min="1284" max="1284" width="10" style="22" customWidth="1"/>
    <col min="1285" max="1285" width="15.6640625" style="22" customWidth="1"/>
    <col min="1286" max="1286" width="9.33203125" style="22"/>
    <col min="1287" max="1287" width="8.83203125" style="22" customWidth="1"/>
    <col min="1288" max="1288" width="9.33203125" style="22"/>
    <col min="1289" max="1289" width="7" style="22" customWidth="1"/>
    <col min="1290" max="1290" width="18.33203125" style="22" bestFit="1" customWidth="1"/>
    <col min="1291" max="1291" width="15" style="22" customWidth="1"/>
    <col min="1292" max="1292" width="11.1640625" style="22" customWidth="1"/>
    <col min="1293" max="1293" width="17.6640625" style="22" customWidth="1"/>
    <col min="1294" max="1294" width="18.83203125" style="22" customWidth="1"/>
    <col min="1295" max="1295" width="18" style="22" customWidth="1"/>
    <col min="1296" max="1296" width="50.33203125" style="22" customWidth="1"/>
    <col min="1297" max="1297" width="47.33203125" style="22" customWidth="1"/>
    <col min="1298" max="1335" width="10.6640625" style="22" customWidth="1"/>
    <col min="1336" max="1337" width="9.33203125" style="22"/>
    <col min="1338" max="1360" width="10.6640625" style="22" customWidth="1"/>
    <col min="1361" max="1536" width="9.33203125" style="22"/>
    <col min="1537" max="1537" width="8" style="22" customWidth="1"/>
    <col min="1538" max="1538" width="9.33203125" style="22"/>
    <col min="1539" max="1539" width="15" style="22" customWidth="1"/>
    <col min="1540" max="1540" width="10" style="22" customWidth="1"/>
    <col min="1541" max="1541" width="15.6640625" style="22" customWidth="1"/>
    <col min="1542" max="1542" width="9.33203125" style="22"/>
    <col min="1543" max="1543" width="8.83203125" style="22" customWidth="1"/>
    <col min="1544" max="1544" width="9.33203125" style="22"/>
    <col min="1545" max="1545" width="7" style="22" customWidth="1"/>
    <col min="1546" max="1546" width="18.33203125" style="22" bestFit="1" customWidth="1"/>
    <col min="1547" max="1547" width="15" style="22" customWidth="1"/>
    <col min="1548" max="1548" width="11.1640625" style="22" customWidth="1"/>
    <col min="1549" max="1549" width="17.6640625" style="22" customWidth="1"/>
    <col min="1550" max="1550" width="18.83203125" style="22" customWidth="1"/>
    <col min="1551" max="1551" width="18" style="22" customWidth="1"/>
    <col min="1552" max="1552" width="50.33203125" style="22" customWidth="1"/>
    <col min="1553" max="1553" width="47.33203125" style="22" customWidth="1"/>
    <col min="1554" max="1591" width="10.6640625" style="22" customWidth="1"/>
    <col min="1592" max="1593" width="9.33203125" style="22"/>
    <col min="1594" max="1616" width="10.6640625" style="22" customWidth="1"/>
    <col min="1617" max="1792" width="9.33203125" style="22"/>
    <col min="1793" max="1793" width="8" style="22" customWidth="1"/>
    <col min="1794" max="1794" width="9.33203125" style="22"/>
    <col min="1795" max="1795" width="15" style="22" customWidth="1"/>
    <col min="1796" max="1796" width="10" style="22" customWidth="1"/>
    <col min="1797" max="1797" width="15.6640625" style="22" customWidth="1"/>
    <col min="1798" max="1798" width="9.33203125" style="22"/>
    <col min="1799" max="1799" width="8.83203125" style="22" customWidth="1"/>
    <col min="1800" max="1800" width="9.33203125" style="22"/>
    <col min="1801" max="1801" width="7" style="22" customWidth="1"/>
    <col min="1802" max="1802" width="18.33203125" style="22" bestFit="1" customWidth="1"/>
    <col min="1803" max="1803" width="15" style="22" customWidth="1"/>
    <col min="1804" max="1804" width="11.1640625" style="22" customWidth="1"/>
    <col min="1805" max="1805" width="17.6640625" style="22" customWidth="1"/>
    <col min="1806" max="1806" width="18.83203125" style="22" customWidth="1"/>
    <col min="1807" max="1807" width="18" style="22" customWidth="1"/>
    <col min="1808" max="1808" width="50.33203125" style="22" customWidth="1"/>
    <col min="1809" max="1809" width="47.33203125" style="22" customWidth="1"/>
    <col min="1810" max="1847" width="10.6640625" style="22" customWidth="1"/>
    <col min="1848" max="1849" width="9.33203125" style="22"/>
    <col min="1850" max="1872" width="10.6640625" style="22" customWidth="1"/>
    <col min="1873" max="2048" width="9.33203125" style="22"/>
    <col min="2049" max="2049" width="8" style="22" customWidth="1"/>
    <col min="2050" max="2050" width="9.33203125" style="22"/>
    <col min="2051" max="2051" width="15" style="22" customWidth="1"/>
    <col min="2052" max="2052" width="10" style="22" customWidth="1"/>
    <col min="2053" max="2053" width="15.6640625" style="22" customWidth="1"/>
    <col min="2054" max="2054" width="9.33203125" style="22"/>
    <col min="2055" max="2055" width="8.83203125" style="22" customWidth="1"/>
    <col min="2056" max="2056" width="9.33203125" style="22"/>
    <col min="2057" max="2057" width="7" style="22" customWidth="1"/>
    <col min="2058" max="2058" width="18.33203125" style="22" bestFit="1" customWidth="1"/>
    <col min="2059" max="2059" width="15" style="22" customWidth="1"/>
    <col min="2060" max="2060" width="11.1640625" style="22" customWidth="1"/>
    <col min="2061" max="2061" width="17.6640625" style="22" customWidth="1"/>
    <col min="2062" max="2062" width="18.83203125" style="22" customWidth="1"/>
    <col min="2063" max="2063" width="18" style="22" customWidth="1"/>
    <col min="2064" max="2064" width="50.33203125" style="22" customWidth="1"/>
    <col min="2065" max="2065" width="47.33203125" style="22" customWidth="1"/>
    <col min="2066" max="2103" width="10.6640625" style="22" customWidth="1"/>
    <col min="2104" max="2105" width="9.33203125" style="22"/>
    <col min="2106" max="2128" width="10.6640625" style="22" customWidth="1"/>
    <col min="2129" max="2304" width="9.33203125" style="22"/>
    <col min="2305" max="2305" width="8" style="22" customWidth="1"/>
    <col min="2306" max="2306" width="9.33203125" style="22"/>
    <col min="2307" max="2307" width="15" style="22" customWidth="1"/>
    <col min="2308" max="2308" width="10" style="22" customWidth="1"/>
    <col min="2309" max="2309" width="15.6640625" style="22" customWidth="1"/>
    <col min="2310" max="2310" width="9.33203125" style="22"/>
    <col min="2311" max="2311" width="8.83203125" style="22" customWidth="1"/>
    <col min="2312" max="2312" width="9.33203125" style="22"/>
    <col min="2313" max="2313" width="7" style="22" customWidth="1"/>
    <col min="2314" max="2314" width="18.33203125" style="22" bestFit="1" customWidth="1"/>
    <col min="2315" max="2315" width="15" style="22" customWidth="1"/>
    <col min="2316" max="2316" width="11.1640625" style="22" customWidth="1"/>
    <col min="2317" max="2317" width="17.6640625" style="22" customWidth="1"/>
    <col min="2318" max="2318" width="18.83203125" style="22" customWidth="1"/>
    <col min="2319" max="2319" width="18" style="22" customWidth="1"/>
    <col min="2320" max="2320" width="50.33203125" style="22" customWidth="1"/>
    <col min="2321" max="2321" width="47.33203125" style="22" customWidth="1"/>
    <col min="2322" max="2359" width="10.6640625" style="22" customWidth="1"/>
    <col min="2360" max="2361" width="9.33203125" style="22"/>
    <col min="2362" max="2384" width="10.6640625" style="22" customWidth="1"/>
    <col min="2385" max="2560" width="9.33203125" style="22"/>
    <col min="2561" max="2561" width="8" style="22" customWidth="1"/>
    <col min="2562" max="2562" width="9.33203125" style="22"/>
    <col min="2563" max="2563" width="15" style="22" customWidth="1"/>
    <col min="2564" max="2564" width="10" style="22" customWidth="1"/>
    <col min="2565" max="2565" width="15.6640625" style="22" customWidth="1"/>
    <col min="2566" max="2566" width="9.33203125" style="22"/>
    <col min="2567" max="2567" width="8.83203125" style="22" customWidth="1"/>
    <col min="2568" max="2568" width="9.33203125" style="22"/>
    <col min="2569" max="2569" width="7" style="22" customWidth="1"/>
    <col min="2570" max="2570" width="18.33203125" style="22" bestFit="1" customWidth="1"/>
    <col min="2571" max="2571" width="15" style="22" customWidth="1"/>
    <col min="2572" max="2572" width="11.1640625" style="22" customWidth="1"/>
    <col min="2573" max="2573" width="17.6640625" style="22" customWidth="1"/>
    <col min="2574" max="2574" width="18.83203125" style="22" customWidth="1"/>
    <col min="2575" max="2575" width="18" style="22" customWidth="1"/>
    <col min="2576" max="2576" width="50.33203125" style="22" customWidth="1"/>
    <col min="2577" max="2577" width="47.33203125" style="22" customWidth="1"/>
    <col min="2578" max="2615" width="10.6640625" style="22" customWidth="1"/>
    <col min="2616" max="2617" width="9.33203125" style="22"/>
    <col min="2618" max="2640" width="10.6640625" style="22" customWidth="1"/>
    <col min="2641" max="2816" width="9.33203125" style="22"/>
    <col min="2817" max="2817" width="8" style="22" customWidth="1"/>
    <col min="2818" max="2818" width="9.33203125" style="22"/>
    <col min="2819" max="2819" width="15" style="22" customWidth="1"/>
    <col min="2820" max="2820" width="10" style="22" customWidth="1"/>
    <col min="2821" max="2821" width="15.6640625" style="22" customWidth="1"/>
    <col min="2822" max="2822" width="9.33203125" style="22"/>
    <col min="2823" max="2823" width="8.83203125" style="22" customWidth="1"/>
    <col min="2824" max="2824" width="9.33203125" style="22"/>
    <col min="2825" max="2825" width="7" style="22" customWidth="1"/>
    <col min="2826" max="2826" width="18.33203125" style="22" bestFit="1" customWidth="1"/>
    <col min="2827" max="2827" width="15" style="22" customWidth="1"/>
    <col min="2828" max="2828" width="11.1640625" style="22" customWidth="1"/>
    <col min="2829" max="2829" width="17.6640625" style="22" customWidth="1"/>
    <col min="2830" max="2830" width="18.83203125" style="22" customWidth="1"/>
    <col min="2831" max="2831" width="18" style="22" customWidth="1"/>
    <col min="2832" max="2832" width="50.33203125" style="22" customWidth="1"/>
    <col min="2833" max="2833" width="47.33203125" style="22" customWidth="1"/>
    <col min="2834" max="2871" width="10.6640625" style="22" customWidth="1"/>
    <col min="2872" max="2873" width="9.33203125" style="22"/>
    <col min="2874" max="2896" width="10.6640625" style="22" customWidth="1"/>
    <col min="2897" max="3072" width="9.33203125" style="22"/>
    <col min="3073" max="3073" width="8" style="22" customWidth="1"/>
    <col min="3074" max="3074" width="9.33203125" style="22"/>
    <col min="3075" max="3075" width="15" style="22" customWidth="1"/>
    <col min="3076" max="3076" width="10" style="22" customWidth="1"/>
    <col min="3077" max="3077" width="15.6640625" style="22" customWidth="1"/>
    <col min="3078" max="3078" width="9.33203125" style="22"/>
    <col min="3079" max="3079" width="8.83203125" style="22" customWidth="1"/>
    <col min="3080" max="3080" width="9.33203125" style="22"/>
    <col min="3081" max="3081" width="7" style="22" customWidth="1"/>
    <col min="3082" max="3082" width="18.33203125" style="22" bestFit="1" customWidth="1"/>
    <col min="3083" max="3083" width="15" style="22" customWidth="1"/>
    <col min="3084" max="3084" width="11.1640625" style="22" customWidth="1"/>
    <col min="3085" max="3085" width="17.6640625" style="22" customWidth="1"/>
    <col min="3086" max="3086" width="18.83203125" style="22" customWidth="1"/>
    <col min="3087" max="3087" width="18" style="22" customWidth="1"/>
    <col min="3088" max="3088" width="50.33203125" style="22" customWidth="1"/>
    <col min="3089" max="3089" width="47.33203125" style="22" customWidth="1"/>
    <col min="3090" max="3127" width="10.6640625" style="22" customWidth="1"/>
    <col min="3128" max="3129" width="9.33203125" style="22"/>
    <col min="3130" max="3152" width="10.6640625" style="22" customWidth="1"/>
    <col min="3153" max="3328" width="9.33203125" style="22"/>
    <col min="3329" max="3329" width="8" style="22" customWidth="1"/>
    <col min="3330" max="3330" width="9.33203125" style="22"/>
    <col min="3331" max="3331" width="15" style="22" customWidth="1"/>
    <col min="3332" max="3332" width="10" style="22" customWidth="1"/>
    <col min="3333" max="3333" width="15.6640625" style="22" customWidth="1"/>
    <col min="3334" max="3334" width="9.33203125" style="22"/>
    <col min="3335" max="3335" width="8.83203125" style="22" customWidth="1"/>
    <col min="3336" max="3336" width="9.33203125" style="22"/>
    <col min="3337" max="3337" width="7" style="22" customWidth="1"/>
    <col min="3338" max="3338" width="18.33203125" style="22" bestFit="1" customWidth="1"/>
    <col min="3339" max="3339" width="15" style="22" customWidth="1"/>
    <col min="3340" max="3340" width="11.1640625" style="22" customWidth="1"/>
    <col min="3341" max="3341" width="17.6640625" style="22" customWidth="1"/>
    <col min="3342" max="3342" width="18.83203125" style="22" customWidth="1"/>
    <col min="3343" max="3343" width="18" style="22" customWidth="1"/>
    <col min="3344" max="3344" width="50.33203125" style="22" customWidth="1"/>
    <col min="3345" max="3345" width="47.33203125" style="22" customWidth="1"/>
    <col min="3346" max="3383" width="10.6640625" style="22" customWidth="1"/>
    <col min="3384" max="3385" width="9.33203125" style="22"/>
    <col min="3386" max="3408" width="10.6640625" style="22" customWidth="1"/>
    <col min="3409" max="3584" width="9.33203125" style="22"/>
    <col min="3585" max="3585" width="8" style="22" customWidth="1"/>
    <col min="3586" max="3586" width="9.33203125" style="22"/>
    <col min="3587" max="3587" width="15" style="22" customWidth="1"/>
    <col min="3588" max="3588" width="10" style="22" customWidth="1"/>
    <col min="3589" max="3589" width="15.6640625" style="22" customWidth="1"/>
    <col min="3590" max="3590" width="9.33203125" style="22"/>
    <col min="3591" max="3591" width="8.83203125" style="22" customWidth="1"/>
    <col min="3592" max="3592" width="9.33203125" style="22"/>
    <col min="3593" max="3593" width="7" style="22" customWidth="1"/>
    <col min="3594" max="3594" width="18.33203125" style="22" bestFit="1" customWidth="1"/>
    <col min="3595" max="3595" width="15" style="22" customWidth="1"/>
    <col min="3596" max="3596" width="11.1640625" style="22" customWidth="1"/>
    <col min="3597" max="3597" width="17.6640625" style="22" customWidth="1"/>
    <col min="3598" max="3598" width="18.83203125" style="22" customWidth="1"/>
    <col min="3599" max="3599" width="18" style="22" customWidth="1"/>
    <col min="3600" max="3600" width="50.33203125" style="22" customWidth="1"/>
    <col min="3601" max="3601" width="47.33203125" style="22" customWidth="1"/>
    <col min="3602" max="3639" width="10.6640625" style="22" customWidth="1"/>
    <col min="3640" max="3641" width="9.33203125" style="22"/>
    <col min="3642" max="3664" width="10.6640625" style="22" customWidth="1"/>
    <col min="3665" max="3840" width="9.33203125" style="22"/>
    <col min="3841" max="3841" width="8" style="22" customWidth="1"/>
    <col min="3842" max="3842" width="9.33203125" style="22"/>
    <col min="3843" max="3843" width="15" style="22" customWidth="1"/>
    <col min="3844" max="3844" width="10" style="22" customWidth="1"/>
    <col min="3845" max="3845" width="15.6640625" style="22" customWidth="1"/>
    <col min="3846" max="3846" width="9.33203125" style="22"/>
    <col min="3847" max="3847" width="8.83203125" style="22" customWidth="1"/>
    <col min="3848" max="3848" width="9.33203125" style="22"/>
    <col min="3849" max="3849" width="7" style="22" customWidth="1"/>
    <col min="3850" max="3850" width="18.33203125" style="22" bestFit="1" customWidth="1"/>
    <col min="3851" max="3851" width="15" style="22" customWidth="1"/>
    <col min="3852" max="3852" width="11.1640625" style="22" customWidth="1"/>
    <col min="3853" max="3853" width="17.6640625" style="22" customWidth="1"/>
    <col min="3854" max="3854" width="18.83203125" style="22" customWidth="1"/>
    <col min="3855" max="3855" width="18" style="22" customWidth="1"/>
    <col min="3856" max="3856" width="50.33203125" style="22" customWidth="1"/>
    <col min="3857" max="3857" width="47.33203125" style="22" customWidth="1"/>
    <col min="3858" max="3895" width="10.6640625" style="22" customWidth="1"/>
    <col min="3896" max="3897" width="9.33203125" style="22"/>
    <col min="3898" max="3920" width="10.6640625" style="22" customWidth="1"/>
    <col min="3921" max="4096" width="9.33203125" style="22"/>
    <col min="4097" max="4097" width="8" style="22" customWidth="1"/>
    <col min="4098" max="4098" width="9.33203125" style="22"/>
    <col min="4099" max="4099" width="15" style="22" customWidth="1"/>
    <col min="4100" max="4100" width="10" style="22" customWidth="1"/>
    <col min="4101" max="4101" width="15.6640625" style="22" customWidth="1"/>
    <col min="4102" max="4102" width="9.33203125" style="22"/>
    <col min="4103" max="4103" width="8.83203125" style="22" customWidth="1"/>
    <col min="4104" max="4104" width="9.33203125" style="22"/>
    <col min="4105" max="4105" width="7" style="22" customWidth="1"/>
    <col min="4106" max="4106" width="18.33203125" style="22" bestFit="1" customWidth="1"/>
    <col min="4107" max="4107" width="15" style="22" customWidth="1"/>
    <col min="4108" max="4108" width="11.1640625" style="22" customWidth="1"/>
    <col min="4109" max="4109" width="17.6640625" style="22" customWidth="1"/>
    <col min="4110" max="4110" width="18.83203125" style="22" customWidth="1"/>
    <col min="4111" max="4111" width="18" style="22" customWidth="1"/>
    <col min="4112" max="4112" width="50.33203125" style="22" customWidth="1"/>
    <col min="4113" max="4113" width="47.33203125" style="22" customWidth="1"/>
    <col min="4114" max="4151" width="10.6640625" style="22" customWidth="1"/>
    <col min="4152" max="4153" width="9.33203125" style="22"/>
    <col min="4154" max="4176" width="10.6640625" style="22" customWidth="1"/>
    <col min="4177" max="4352" width="9.33203125" style="22"/>
    <col min="4353" max="4353" width="8" style="22" customWidth="1"/>
    <col min="4354" max="4354" width="9.33203125" style="22"/>
    <col min="4355" max="4355" width="15" style="22" customWidth="1"/>
    <col min="4356" max="4356" width="10" style="22" customWidth="1"/>
    <col min="4357" max="4357" width="15.6640625" style="22" customWidth="1"/>
    <col min="4358" max="4358" width="9.33203125" style="22"/>
    <col min="4359" max="4359" width="8.83203125" style="22" customWidth="1"/>
    <col min="4360" max="4360" width="9.33203125" style="22"/>
    <col min="4361" max="4361" width="7" style="22" customWidth="1"/>
    <col min="4362" max="4362" width="18.33203125" style="22" bestFit="1" customWidth="1"/>
    <col min="4363" max="4363" width="15" style="22" customWidth="1"/>
    <col min="4364" max="4364" width="11.1640625" style="22" customWidth="1"/>
    <col min="4365" max="4365" width="17.6640625" style="22" customWidth="1"/>
    <col min="4366" max="4366" width="18.83203125" style="22" customWidth="1"/>
    <col min="4367" max="4367" width="18" style="22" customWidth="1"/>
    <col min="4368" max="4368" width="50.33203125" style="22" customWidth="1"/>
    <col min="4369" max="4369" width="47.33203125" style="22" customWidth="1"/>
    <col min="4370" max="4407" width="10.6640625" style="22" customWidth="1"/>
    <col min="4408" max="4409" width="9.33203125" style="22"/>
    <col min="4410" max="4432" width="10.6640625" style="22" customWidth="1"/>
    <col min="4433" max="4608" width="9.33203125" style="22"/>
    <col min="4609" max="4609" width="8" style="22" customWidth="1"/>
    <col min="4610" max="4610" width="9.33203125" style="22"/>
    <col min="4611" max="4611" width="15" style="22" customWidth="1"/>
    <col min="4612" max="4612" width="10" style="22" customWidth="1"/>
    <col min="4613" max="4613" width="15.6640625" style="22" customWidth="1"/>
    <col min="4614" max="4614" width="9.33203125" style="22"/>
    <col min="4615" max="4615" width="8.83203125" style="22" customWidth="1"/>
    <col min="4616" max="4616" width="9.33203125" style="22"/>
    <col min="4617" max="4617" width="7" style="22" customWidth="1"/>
    <col min="4618" max="4618" width="18.33203125" style="22" bestFit="1" customWidth="1"/>
    <col min="4619" max="4619" width="15" style="22" customWidth="1"/>
    <col min="4620" max="4620" width="11.1640625" style="22" customWidth="1"/>
    <col min="4621" max="4621" width="17.6640625" style="22" customWidth="1"/>
    <col min="4622" max="4622" width="18.83203125" style="22" customWidth="1"/>
    <col min="4623" max="4623" width="18" style="22" customWidth="1"/>
    <col min="4624" max="4624" width="50.33203125" style="22" customWidth="1"/>
    <col min="4625" max="4625" width="47.33203125" style="22" customWidth="1"/>
    <col min="4626" max="4663" width="10.6640625" style="22" customWidth="1"/>
    <col min="4664" max="4665" width="9.33203125" style="22"/>
    <col min="4666" max="4688" width="10.6640625" style="22" customWidth="1"/>
    <col min="4689" max="4864" width="9.33203125" style="22"/>
    <col min="4865" max="4865" width="8" style="22" customWidth="1"/>
    <col min="4866" max="4866" width="9.33203125" style="22"/>
    <col min="4867" max="4867" width="15" style="22" customWidth="1"/>
    <col min="4868" max="4868" width="10" style="22" customWidth="1"/>
    <col min="4869" max="4869" width="15.6640625" style="22" customWidth="1"/>
    <col min="4870" max="4870" width="9.33203125" style="22"/>
    <col min="4871" max="4871" width="8.83203125" style="22" customWidth="1"/>
    <col min="4872" max="4872" width="9.33203125" style="22"/>
    <col min="4873" max="4873" width="7" style="22" customWidth="1"/>
    <col min="4874" max="4874" width="18.33203125" style="22" bestFit="1" customWidth="1"/>
    <col min="4875" max="4875" width="15" style="22" customWidth="1"/>
    <col min="4876" max="4876" width="11.1640625" style="22" customWidth="1"/>
    <col min="4877" max="4877" width="17.6640625" style="22" customWidth="1"/>
    <col min="4878" max="4878" width="18.83203125" style="22" customWidth="1"/>
    <col min="4879" max="4879" width="18" style="22" customWidth="1"/>
    <col min="4880" max="4880" width="50.33203125" style="22" customWidth="1"/>
    <col min="4881" max="4881" width="47.33203125" style="22" customWidth="1"/>
    <col min="4882" max="4919" width="10.6640625" style="22" customWidth="1"/>
    <col min="4920" max="4921" width="9.33203125" style="22"/>
    <col min="4922" max="4944" width="10.6640625" style="22" customWidth="1"/>
    <col min="4945" max="5120" width="9.33203125" style="22"/>
    <col min="5121" max="5121" width="8" style="22" customWidth="1"/>
    <col min="5122" max="5122" width="9.33203125" style="22"/>
    <col min="5123" max="5123" width="15" style="22" customWidth="1"/>
    <col min="5124" max="5124" width="10" style="22" customWidth="1"/>
    <col min="5125" max="5125" width="15.6640625" style="22" customWidth="1"/>
    <col min="5126" max="5126" width="9.33203125" style="22"/>
    <col min="5127" max="5127" width="8.83203125" style="22" customWidth="1"/>
    <col min="5128" max="5128" width="9.33203125" style="22"/>
    <col min="5129" max="5129" width="7" style="22" customWidth="1"/>
    <col min="5130" max="5130" width="18.33203125" style="22" bestFit="1" customWidth="1"/>
    <col min="5131" max="5131" width="15" style="22" customWidth="1"/>
    <col min="5132" max="5132" width="11.1640625" style="22" customWidth="1"/>
    <col min="5133" max="5133" width="17.6640625" style="22" customWidth="1"/>
    <col min="5134" max="5134" width="18.83203125" style="22" customWidth="1"/>
    <col min="5135" max="5135" width="18" style="22" customWidth="1"/>
    <col min="5136" max="5136" width="50.33203125" style="22" customWidth="1"/>
    <col min="5137" max="5137" width="47.33203125" style="22" customWidth="1"/>
    <col min="5138" max="5175" width="10.6640625" style="22" customWidth="1"/>
    <col min="5176" max="5177" width="9.33203125" style="22"/>
    <col min="5178" max="5200" width="10.6640625" style="22" customWidth="1"/>
    <col min="5201" max="5376" width="9.33203125" style="22"/>
    <col min="5377" max="5377" width="8" style="22" customWidth="1"/>
    <col min="5378" max="5378" width="9.33203125" style="22"/>
    <col min="5379" max="5379" width="15" style="22" customWidth="1"/>
    <col min="5380" max="5380" width="10" style="22" customWidth="1"/>
    <col min="5381" max="5381" width="15.6640625" style="22" customWidth="1"/>
    <col min="5382" max="5382" width="9.33203125" style="22"/>
    <col min="5383" max="5383" width="8.83203125" style="22" customWidth="1"/>
    <col min="5384" max="5384" width="9.33203125" style="22"/>
    <col min="5385" max="5385" width="7" style="22" customWidth="1"/>
    <col min="5386" max="5386" width="18.33203125" style="22" bestFit="1" customWidth="1"/>
    <col min="5387" max="5387" width="15" style="22" customWidth="1"/>
    <col min="5388" max="5388" width="11.1640625" style="22" customWidth="1"/>
    <col min="5389" max="5389" width="17.6640625" style="22" customWidth="1"/>
    <col min="5390" max="5390" width="18.83203125" style="22" customWidth="1"/>
    <col min="5391" max="5391" width="18" style="22" customWidth="1"/>
    <col min="5392" max="5392" width="50.33203125" style="22" customWidth="1"/>
    <col min="5393" max="5393" width="47.33203125" style="22" customWidth="1"/>
    <col min="5394" max="5431" width="10.6640625" style="22" customWidth="1"/>
    <col min="5432" max="5433" width="9.33203125" style="22"/>
    <col min="5434" max="5456" width="10.6640625" style="22" customWidth="1"/>
    <col min="5457" max="5632" width="9.33203125" style="22"/>
    <col min="5633" max="5633" width="8" style="22" customWidth="1"/>
    <col min="5634" max="5634" width="9.33203125" style="22"/>
    <col min="5635" max="5635" width="15" style="22" customWidth="1"/>
    <col min="5636" max="5636" width="10" style="22" customWidth="1"/>
    <col min="5637" max="5637" width="15.6640625" style="22" customWidth="1"/>
    <col min="5638" max="5638" width="9.33203125" style="22"/>
    <col min="5639" max="5639" width="8.83203125" style="22" customWidth="1"/>
    <col min="5640" max="5640" width="9.33203125" style="22"/>
    <col min="5641" max="5641" width="7" style="22" customWidth="1"/>
    <col min="5642" max="5642" width="18.33203125" style="22" bestFit="1" customWidth="1"/>
    <col min="5643" max="5643" width="15" style="22" customWidth="1"/>
    <col min="5644" max="5644" width="11.1640625" style="22" customWidth="1"/>
    <col min="5645" max="5645" width="17.6640625" style="22" customWidth="1"/>
    <col min="5646" max="5646" width="18.83203125" style="22" customWidth="1"/>
    <col min="5647" max="5647" width="18" style="22" customWidth="1"/>
    <col min="5648" max="5648" width="50.33203125" style="22" customWidth="1"/>
    <col min="5649" max="5649" width="47.33203125" style="22" customWidth="1"/>
    <col min="5650" max="5687" width="10.6640625" style="22" customWidth="1"/>
    <col min="5688" max="5689" width="9.33203125" style="22"/>
    <col min="5690" max="5712" width="10.6640625" style="22" customWidth="1"/>
    <col min="5713" max="5888" width="9.33203125" style="22"/>
    <col min="5889" max="5889" width="8" style="22" customWidth="1"/>
    <col min="5890" max="5890" width="9.33203125" style="22"/>
    <col min="5891" max="5891" width="15" style="22" customWidth="1"/>
    <col min="5892" max="5892" width="10" style="22" customWidth="1"/>
    <col min="5893" max="5893" width="15.6640625" style="22" customWidth="1"/>
    <col min="5894" max="5894" width="9.33203125" style="22"/>
    <col min="5895" max="5895" width="8.83203125" style="22" customWidth="1"/>
    <col min="5896" max="5896" width="9.33203125" style="22"/>
    <col min="5897" max="5897" width="7" style="22" customWidth="1"/>
    <col min="5898" max="5898" width="18.33203125" style="22" bestFit="1" customWidth="1"/>
    <col min="5899" max="5899" width="15" style="22" customWidth="1"/>
    <col min="5900" max="5900" width="11.1640625" style="22" customWidth="1"/>
    <col min="5901" max="5901" width="17.6640625" style="22" customWidth="1"/>
    <col min="5902" max="5902" width="18.83203125" style="22" customWidth="1"/>
    <col min="5903" max="5903" width="18" style="22" customWidth="1"/>
    <col min="5904" max="5904" width="50.33203125" style="22" customWidth="1"/>
    <col min="5905" max="5905" width="47.33203125" style="22" customWidth="1"/>
    <col min="5906" max="5943" width="10.6640625" style="22" customWidth="1"/>
    <col min="5944" max="5945" width="9.33203125" style="22"/>
    <col min="5946" max="5968" width="10.6640625" style="22" customWidth="1"/>
    <col min="5969" max="6144" width="9.33203125" style="22"/>
    <col min="6145" max="6145" width="8" style="22" customWidth="1"/>
    <col min="6146" max="6146" width="9.33203125" style="22"/>
    <col min="6147" max="6147" width="15" style="22" customWidth="1"/>
    <col min="6148" max="6148" width="10" style="22" customWidth="1"/>
    <col min="6149" max="6149" width="15.6640625" style="22" customWidth="1"/>
    <col min="6150" max="6150" width="9.33203125" style="22"/>
    <col min="6151" max="6151" width="8.83203125" style="22" customWidth="1"/>
    <col min="6152" max="6152" width="9.33203125" style="22"/>
    <col min="6153" max="6153" width="7" style="22" customWidth="1"/>
    <col min="6154" max="6154" width="18.33203125" style="22" bestFit="1" customWidth="1"/>
    <col min="6155" max="6155" width="15" style="22" customWidth="1"/>
    <col min="6156" max="6156" width="11.1640625" style="22" customWidth="1"/>
    <col min="6157" max="6157" width="17.6640625" style="22" customWidth="1"/>
    <col min="6158" max="6158" width="18.83203125" style="22" customWidth="1"/>
    <col min="6159" max="6159" width="18" style="22" customWidth="1"/>
    <col min="6160" max="6160" width="50.33203125" style="22" customWidth="1"/>
    <col min="6161" max="6161" width="47.33203125" style="22" customWidth="1"/>
    <col min="6162" max="6199" width="10.6640625" style="22" customWidth="1"/>
    <col min="6200" max="6201" width="9.33203125" style="22"/>
    <col min="6202" max="6224" width="10.6640625" style="22" customWidth="1"/>
    <col min="6225" max="6400" width="9.33203125" style="22"/>
    <col min="6401" max="6401" width="8" style="22" customWidth="1"/>
    <col min="6402" max="6402" width="9.33203125" style="22"/>
    <col min="6403" max="6403" width="15" style="22" customWidth="1"/>
    <col min="6404" max="6404" width="10" style="22" customWidth="1"/>
    <col min="6405" max="6405" width="15.6640625" style="22" customWidth="1"/>
    <col min="6406" max="6406" width="9.33203125" style="22"/>
    <col min="6407" max="6407" width="8.83203125" style="22" customWidth="1"/>
    <col min="6408" max="6408" width="9.33203125" style="22"/>
    <col min="6409" max="6409" width="7" style="22" customWidth="1"/>
    <col min="6410" max="6410" width="18.33203125" style="22" bestFit="1" customWidth="1"/>
    <col min="6411" max="6411" width="15" style="22" customWidth="1"/>
    <col min="6412" max="6412" width="11.1640625" style="22" customWidth="1"/>
    <col min="6413" max="6413" width="17.6640625" style="22" customWidth="1"/>
    <col min="6414" max="6414" width="18.83203125" style="22" customWidth="1"/>
    <col min="6415" max="6415" width="18" style="22" customWidth="1"/>
    <col min="6416" max="6416" width="50.33203125" style="22" customWidth="1"/>
    <col min="6417" max="6417" width="47.33203125" style="22" customWidth="1"/>
    <col min="6418" max="6455" width="10.6640625" style="22" customWidth="1"/>
    <col min="6456" max="6457" width="9.33203125" style="22"/>
    <col min="6458" max="6480" width="10.6640625" style="22" customWidth="1"/>
    <col min="6481" max="6656" width="9.33203125" style="22"/>
    <col min="6657" max="6657" width="8" style="22" customWidth="1"/>
    <col min="6658" max="6658" width="9.33203125" style="22"/>
    <col min="6659" max="6659" width="15" style="22" customWidth="1"/>
    <col min="6660" max="6660" width="10" style="22" customWidth="1"/>
    <col min="6661" max="6661" width="15.6640625" style="22" customWidth="1"/>
    <col min="6662" max="6662" width="9.33203125" style="22"/>
    <col min="6663" max="6663" width="8.83203125" style="22" customWidth="1"/>
    <col min="6664" max="6664" width="9.33203125" style="22"/>
    <col min="6665" max="6665" width="7" style="22" customWidth="1"/>
    <col min="6666" max="6666" width="18.33203125" style="22" bestFit="1" customWidth="1"/>
    <col min="6667" max="6667" width="15" style="22" customWidth="1"/>
    <col min="6668" max="6668" width="11.1640625" style="22" customWidth="1"/>
    <col min="6669" max="6669" width="17.6640625" style="22" customWidth="1"/>
    <col min="6670" max="6670" width="18.83203125" style="22" customWidth="1"/>
    <col min="6671" max="6671" width="18" style="22" customWidth="1"/>
    <col min="6672" max="6672" width="50.33203125" style="22" customWidth="1"/>
    <col min="6673" max="6673" width="47.33203125" style="22" customWidth="1"/>
    <col min="6674" max="6711" width="10.6640625" style="22" customWidth="1"/>
    <col min="6712" max="6713" width="9.33203125" style="22"/>
    <col min="6714" max="6736" width="10.6640625" style="22" customWidth="1"/>
    <col min="6737" max="6912" width="9.33203125" style="22"/>
    <col min="6913" max="6913" width="8" style="22" customWidth="1"/>
    <col min="6914" max="6914" width="9.33203125" style="22"/>
    <col min="6915" max="6915" width="15" style="22" customWidth="1"/>
    <col min="6916" max="6916" width="10" style="22" customWidth="1"/>
    <col min="6917" max="6917" width="15.6640625" style="22" customWidth="1"/>
    <col min="6918" max="6918" width="9.33203125" style="22"/>
    <col min="6919" max="6919" width="8.83203125" style="22" customWidth="1"/>
    <col min="6920" max="6920" width="9.33203125" style="22"/>
    <col min="6921" max="6921" width="7" style="22" customWidth="1"/>
    <col min="6922" max="6922" width="18.33203125" style="22" bestFit="1" customWidth="1"/>
    <col min="6923" max="6923" width="15" style="22" customWidth="1"/>
    <col min="6924" max="6924" width="11.1640625" style="22" customWidth="1"/>
    <col min="6925" max="6925" width="17.6640625" style="22" customWidth="1"/>
    <col min="6926" max="6926" width="18.83203125" style="22" customWidth="1"/>
    <col min="6927" max="6927" width="18" style="22" customWidth="1"/>
    <col min="6928" max="6928" width="50.33203125" style="22" customWidth="1"/>
    <col min="6929" max="6929" width="47.33203125" style="22" customWidth="1"/>
    <col min="6930" max="6967" width="10.6640625" style="22" customWidth="1"/>
    <col min="6968" max="6969" width="9.33203125" style="22"/>
    <col min="6970" max="6992" width="10.6640625" style="22" customWidth="1"/>
    <col min="6993" max="7168" width="9.33203125" style="22"/>
    <col min="7169" max="7169" width="8" style="22" customWidth="1"/>
    <col min="7170" max="7170" width="9.33203125" style="22"/>
    <col min="7171" max="7171" width="15" style="22" customWidth="1"/>
    <col min="7172" max="7172" width="10" style="22" customWidth="1"/>
    <col min="7173" max="7173" width="15.6640625" style="22" customWidth="1"/>
    <col min="7174" max="7174" width="9.33203125" style="22"/>
    <col min="7175" max="7175" width="8.83203125" style="22" customWidth="1"/>
    <col min="7176" max="7176" width="9.33203125" style="22"/>
    <col min="7177" max="7177" width="7" style="22" customWidth="1"/>
    <col min="7178" max="7178" width="18.33203125" style="22" bestFit="1" customWidth="1"/>
    <col min="7179" max="7179" width="15" style="22" customWidth="1"/>
    <col min="7180" max="7180" width="11.1640625" style="22" customWidth="1"/>
    <col min="7181" max="7181" width="17.6640625" style="22" customWidth="1"/>
    <col min="7182" max="7182" width="18.83203125" style="22" customWidth="1"/>
    <col min="7183" max="7183" width="18" style="22" customWidth="1"/>
    <col min="7184" max="7184" width="50.33203125" style="22" customWidth="1"/>
    <col min="7185" max="7185" width="47.33203125" style="22" customWidth="1"/>
    <col min="7186" max="7223" width="10.6640625" style="22" customWidth="1"/>
    <col min="7224" max="7225" width="9.33203125" style="22"/>
    <col min="7226" max="7248" width="10.6640625" style="22" customWidth="1"/>
    <col min="7249" max="7424" width="9.33203125" style="22"/>
    <col min="7425" max="7425" width="8" style="22" customWidth="1"/>
    <col min="7426" max="7426" width="9.33203125" style="22"/>
    <col min="7427" max="7427" width="15" style="22" customWidth="1"/>
    <col min="7428" max="7428" width="10" style="22" customWidth="1"/>
    <col min="7429" max="7429" width="15.6640625" style="22" customWidth="1"/>
    <col min="7430" max="7430" width="9.33203125" style="22"/>
    <col min="7431" max="7431" width="8.83203125" style="22" customWidth="1"/>
    <col min="7432" max="7432" width="9.33203125" style="22"/>
    <col min="7433" max="7433" width="7" style="22" customWidth="1"/>
    <col min="7434" max="7434" width="18.33203125" style="22" bestFit="1" customWidth="1"/>
    <col min="7435" max="7435" width="15" style="22" customWidth="1"/>
    <col min="7436" max="7436" width="11.1640625" style="22" customWidth="1"/>
    <col min="7437" max="7437" width="17.6640625" style="22" customWidth="1"/>
    <col min="7438" max="7438" width="18.83203125" style="22" customWidth="1"/>
    <col min="7439" max="7439" width="18" style="22" customWidth="1"/>
    <col min="7440" max="7440" width="50.33203125" style="22" customWidth="1"/>
    <col min="7441" max="7441" width="47.33203125" style="22" customWidth="1"/>
    <col min="7442" max="7479" width="10.6640625" style="22" customWidth="1"/>
    <col min="7480" max="7481" width="9.33203125" style="22"/>
    <col min="7482" max="7504" width="10.6640625" style="22" customWidth="1"/>
    <col min="7505" max="7680" width="9.33203125" style="22"/>
    <col min="7681" max="7681" width="8" style="22" customWidth="1"/>
    <col min="7682" max="7682" width="9.33203125" style="22"/>
    <col min="7683" max="7683" width="15" style="22" customWidth="1"/>
    <col min="7684" max="7684" width="10" style="22" customWidth="1"/>
    <col min="7685" max="7685" width="15.6640625" style="22" customWidth="1"/>
    <col min="7686" max="7686" width="9.33203125" style="22"/>
    <col min="7687" max="7687" width="8.83203125" style="22" customWidth="1"/>
    <col min="7688" max="7688" width="9.33203125" style="22"/>
    <col min="7689" max="7689" width="7" style="22" customWidth="1"/>
    <col min="7690" max="7690" width="18.33203125" style="22" bestFit="1" customWidth="1"/>
    <col min="7691" max="7691" width="15" style="22" customWidth="1"/>
    <col min="7692" max="7692" width="11.1640625" style="22" customWidth="1"/>
    <col min="7693" max="7693" width="17.6640625" style="22" customWidth="1"/>
    <col min="7694" max="7694" width="18.83203125" style="22" customWidth="1"/>
    <col min="7695" max="7695" width="18" style="22" customWidth="1"/>
    <col min="7696" max="7696" width="50.33203125" style="22" customWidth="1"/>
    <col min="7697" max="7697" width="47.33203125" style="22" customWidth="1"/>
    <col min="7698" max="7735" width="10.6640625" style="22" customWidth="1"/>
    <col min="7736" max="7737" width="9.33203125" style="22"/>
    <col min="7738" max="7760" width="10.6640625" style="22" customWidth="1"/>
    <col min="7761" max="7936" width="9.33203125" style="22"/>
    <col min="7937" max="7937" width="8" style="22" customWidth="1"/>
    <col min="7938" max="7938" width="9.33203125" style="22"/>
    <col min="7939" max="7939" width="15" style="22" customWidth="1"/>
    <col min="7940" max="7940" width="10" style="22" customWidth="1"/>
    <col min="7941" max="7941" width="15.6640625" style="22" customWidth="1"/>
    <col min="7942" max="7942" width="9.33203125" style="22"/>
    <col min="7943" max="7943" width="8.83203125" style="22" customWidth="1"/>
    <col min="7944" max="7944" width="9.33203125" style="22"/>
    <col min="7945" max="7945" width="7" style="22" customWidth="1"/>
    <col min="7946" max="7946" width="18.33203125" style="22" bestFit="1" customWidth="1"/>
    <col min="7947" max="7947" width="15" style="22" customWidth="1"/>
    <col min="7948" max="7948" width="11.1640625" style="22" customWidth="1"/>
    <col min="7949" max="7949" width="17.6640625" style="22" customWidth="1"/>
    <col min="7950" max="7950" width="18.83203125" style="22" customWidth="1"/>
    <col min="7951" max="7951" width="18" style="22" customWidth="1"/>
    <col min="7952" max="7952" width="50.33203125" style="22" customWidth="1"/>
    <col min="7953" max="7953" width="47.33203125" style="22" customWidth="1"/>
    <col min="7954" max="7991" width="10.6640625" style="22" customWidth="1"/>
    <col min="7992" max="7993" width="9.33203125" style="22"/>
    <col min="7994" max="8016" width="10.6640625" style="22" customWidth="1"/>
    <col min="8017" max="8192" width="9.33203125" style="22"/>
    <col min="8193" max="8193" width="8" style="22" customWidth="1"/>
    <col min="8194" max="8194" width="9.33203125" style="22"/>
    <col min="8195" max="8195" width="15" style="22" customWidth="1"/>
    <col min="8196" max="8196" width="10" style="22" customWidth="1"/>
    <col min="8197" max="8197" width="15.6640625" style="22" customWidth="1"/>
    <col min="8198" max="8198" width="9.33203125" style="22"/>
    <col min="8199" max="8199" width="8.83203125" style="22" customWidth="1"/>
    <col min="8200" max="8200" width="9.33203125" style="22"/>
    <col min="8201" max="8201" width="7" style="22" customWidth="1"/>
    <col min="8202" max="8202" width="18.33203125" style="22" bestFit="1" customWidth="1"/>
    <col min="8203" max="8203" width="15" style="22" customWidth="1"/>
    <col min="8204" max="8204" width="11.1640625" style="22" customWidth="1"/>
    <col min="8205" max="8205" width="17.6640625" style="22" customWidth="1"/>
    <col min="8206" max="8206" width="18.83203125" style="22" customWidth="1"/>
    <col min="8207" max="8207" width="18" style="22" customWidth="1"/>
    <col min="8208" max="8208" width="50.33203125" style="22" customWidth="1"/>
    <col min="8209" max="8209" width="47.33203125" style="22" customWidth="1"/>
    <col min="8210" max="8247" width="10.6640625" style="22" customWidth="1"/>
    <col min="8248" max="8249" width="9.33203125" style="22"/>
    <col min="8250" max="8272" width="10.6640625" style="22" customWidth="1"/>
    <col min="8273" max="8448" width="9.33203125" style="22"/>
    <col min="8449" max="8449" width="8" style="22" customWidth="1"/>
    <col min="8450" max="8450" width="9.33203125" style="22"/>
    <col min="8451" max="8451" width="15" style="22" customWidth="1"/>
    <col min="8452" max="8452" width="10" style="22" customWidth="1"/>
    <col min="8453" max="8453" width="15.6640625" style="22" customWidth="1"/>
    <col min="8454" max="8454" width="9.33203125" style="22"/>
    <col min="8455" max="8455" width="8.83203125" style="22" customWidth="1"/>
    <col min="8456" max="8456" width="9.33203125" style="22"/>
    <col min="8457" max="8457" width="7" style="22" customWidth="1"/>
    <col min="8458" max="8458" width="18.33203125" style="22" bestFit="1" customWidth="1"/>
    <col min="8459" max="8459" width="15" style="22" customWidth="1"/>
    <col min="8460" max="8460" width="11.1640625" style="22" customWidth="1"/>
    <col min="8461" max="8461" width="17.6640625" style="22" customWidth="1"/>
    <col min="8462" max="8462" width="18.83203125" style="22" customWidth="1"/>
    <col min="8463" max="8463" width="18" style="22" customWidth="1"/>
    <col min="8464" max="8464" width="50.33203125" style="22" customWidth="1"/>
    <col min="8465" max="8465" width="47.33203125" style="22" customWidth="1"/>
    <col min="8466" max="8503" width="10.6640625" style="22" customWidth="1"/>
    <col min="8504" max="8505" width="9.33203125" style="22"/>
    <col min="8506" max="8528" width="10.6640625" style="22" customWidth="1"/>
    <col min="8529" max="8704" width="9.33203125" style="22"/>
    <col min="8705" max="8705" width="8" style="22" customWidth="1"/>
    <col min="8706" max="8706" width="9.33203125" style="22"/>
    <col min="8707" max="8707" width="15" style="22" customWidth="1"/>
    <col min="8708" max="8708" width="10" style="22" customWidth="1"/>
    <col min="8709" max="8709" width="15.6640625" style="22" customWidth="1"/>
    <col min="8710" max="8710" width="9.33203125" style="22"/>
    <col min="8711" max="8711" width="8.83203125" style="22" customWidth="1"/>
    <col min="8712" max="8712" width="9.33203125" style="22"/>
    <col min="8713" max="8713" width="7" style="22" customWidth="1"/>
    <col min="8714" max="8714" width="18.33203125" style="22" bestFit="1" customWidth="1"/>
    <col min="8715" max="8715" width="15" style="22" customWidth="1"/>
    <col min="8716" max="8716" width="11.1640625" style="22" customWidth="1"/>
    <col min="8717" max="8717" width="17.6640625" style="22" customWidth="1"/>
    <col min="8718" max="8718" width="18.83203125" style="22" customWidth="1"/>
    <col min="8719" max="8719" width="18" style="22" customWidth="1"/>
    <col min="8720" max="8720" width="50.33203125" style="22" customWidth="1"/>
    <col min="8721" max="8721" width="47.33203125" style="22" customWidth="1"/>
    <col min="8722" max="8759" width="10.6640625" style="22" customWidth="1"/>
    <col min="8760" max="8761" width="9.33203125" style="22"/>
    <col min="8762" max="8784" width="10.6640625" style="22" customWidth="1"/>
    <col min="8785" max="8960" width="9.33203125" style="22"/>
    <col min="8961" max="8961" width="8" style="22" customWidth="1"/>
    <col min="8962" max="8962" width="9.33203125" style="22"/>
    <col min="8963" max="8963" width="15" style="22" customWidth="1"/>
    <col min="8964" max="8964" width="10" style="22" customWidth="1"/>
    <col min="8965" max="8965" width="15.6640625" style="22" customWidth="1"/>
    <col min="8966" max="8966" width="9.33203125" style="22"/>
    <col min="8967" max="8967" width="8.83203125" style="22" customWidth="1"/>
    <col min="8968" max="8968" width="9.33203125" style="22"/>
    <col min="8969" max="8969" width="7" style="22" customWidth="1"/>
    <col min="8970" max="8970" width="18.33203125" style="22" bestFit="1" customWidth="1"/>
    <col min="8971" max="8971" width="15" style="22" customWidth="1"/>
    <col min="8972" max="8972" width="11.1640625" style="22" customWidth="1"/>
    <col min="8973" max="8973" width="17.6640625" style="22" customWidth="1"/>
    <col min="8974" max="8974" width="18.83203125" style="22" customWidth="1"/>
    <col min="8975" max="8975" width="18" style="22" customWidth="1"/>
    <col min="8976" max="8976" width="50.33203125" style="22" customWidth="1"/>
    <col min="8977" max="8977" width="47.33203125" style="22" customWidth="1"/>
    <col min="8978" max="9015" width="10.6640625" style="22" customWidth="1"/>
    <col min="9016" max="9017" width="9.33203125" style="22"/>
    <col min="9018" max="9040" width="10.6640625" style="22" customWidth="1"/>
    <col min="9041" max="9216" width="9.33203125" style="22"/>
    <col min="9217" max="9217" width="8" style="22" customWidth="1"/>
    <col min="9218" max="9218" width="9.33203125" style="22"/>
    <col min="9219" max="9219" width="15" style="22" customWidth="1"/>
    <col min="9220" max="9220" width="10" style="22" customWidth="1"/>
    <col min="9221" max="9221" width="15.6640625" style="22" customWidth="1"/>
    <col min="9222" max="9222" width="9.33203125" style="22"/>
    <col min="9223" max="9223" width="8.83203125" style="22" customWidth="1"/>
    <col min="9224" max="9224" width="9.33203125" style="22"/>
    <col min="9225" max="9225" width="7" style="22" customWidth="1"/>
    <col min="9226" max="9226" width="18.33203125" style="22" bestFit="1" customWidth="1"/>
    <col min="9227" max="9227" width="15" style="22" customWidth="1"/>
    <col min="9228" max="9228" width="11.1640625" style="22" customWidth="1"/>
    <col min="9229" max="9229" width="17.6640625" style="22" customWidth="1"/>
    <col min="9230" max="9230" width="18.83203125" style="22" customWidth="1"/>
    <col min="9231" max="9231" width="18" style="22" customWidth="1"/>
    <col min="9232" max="9232" width="50.33203125" style="22" customWidth="1"/>
    <col min="9233" max="9233" width="47.33203125" style="22" customWidth="1"/>
    <col min="9234" max="9271" width="10.6640625" style="22" customWidth="1"/>
    <col min="9272" max="9273" width="9.33203125" style="22"/>
    <col min="9274" max="9296" width="10.6640625" style="22" customWidth="1"/>
    <col min="9297" max="9472" width="9.33203125" style="22"/>
    <col min="9473" max="9473" width="8" style="22" customWidth="1"/>
    <col min="9474" max="9474" width="9.33203125" style="22"/>
    <col min="9475" max="9475" width="15" style="22" customWidth="1"/>
    <col min="9476" max="9476" width="10" style="22" customWidth="1"/>
    <col min="9477" max="9477" width="15.6640625" style="22" customWidth="1"/>
    <col min="9478" max="9478" width="9.33203125" style="22"/>
    <col min="9479" max="9479" width="8.83203125" style="22" customWidth="1"/>
    <col min="9480" max="9480" width="9.33203125" style="22"/>
    <col min="9481" max="9481" width="7" style="22" customWidth="1"/>
    <col min="9482" max="9482" width="18.33203125" style="22" bestFit="1" customWidth="1"/>
    <col min="9483" max="9483" width="15" style="22" customWidth="1"/>
    <col min="9484" max="9484" width="11.1640625" style="22" customWidth="1"/>
    <col min="9485" max="9485" width="17.6640625" style="22" customWidth="1"/>
    <col min="9486" max="9486" width="18.83203125" style="22" customWidth="1"/>
    <col min="9487" max="9487" width="18" style="22" customWidth="1"/>
    <col min="9488" max="9488" width="50.33203125" style="22" customWidth="1"/>
    <col min="9489" max="9489" width="47.33203125" style="22" customWidth="1"/>
    <col min="9490" max="9527" width="10.6640625" style="22" customWidth="1"/>
    <col min="9528" max="9529" width="9.33203125" style="22"/>
    <col min="9530" max="9552" width="10.6640625" style="22" customWidth="1"/>
    <col min="9553" max="9728" width="9.33203125" style="22"/>
    <col min="9729" max="9729" width="8" style="22" customWidth="1"/>
    <col min="9730" max="9730" width="9.33203125" style="22"/>
    <col min="9731" max="9731" width="15" style="22" customWidth="1"/>
    <col min="9732" max="9732" width="10" style="22" customWidth="1"/>
    <col min="9733" max="9733" width="15.6640625" style="22" customWidth="1"/>
    <col min="9734" max="9734" width="9.33203125" style="22"/>
    <col min="9735" max="9735" width="8.83203125" style="22" customWidth="1"/>
    <col min="9736" max="9736" width="9.33203125" style="22"/>
    <col min="9737" max="9737" width="7" style="22" customWidth="1"/>
    <col min="9738" max="9738" width="18.33203125" style="22" bestFit="1" customWidth="1"/>
    <col min="9739" max="9739" width="15" style="22" customWidth="1"/>
    <col min="9740" max="9740" width="11.1640625" style="22" customWidth="1"/>
    <col min="9741" max="9741" width="17.6640625" style="22" customWidth="1"/>
    <col min="9742" max="9742" width="18.83203125" style="22" customWidth="1"/>
    <col min="9743" max="9743" width="18" style="22" customWidth="1"/>
    <col min="9744" max="9744" width="50.33203125" style="22" customWidth="1"/>
    <col min="9745" max="9745" width="47.33203125" style="22" customWidth="1"/>
    <col min="9746" max="9783" width="10.6640625" style="22" customWidth="1"/>
    <col min="9784" max="9785" width="9.33203125" style="22"/>
    <col min="9786" max="9808" width="10.6640625" style="22" customWidth="1"/>
    <col min="9809" max="9984" width="9.33203125" style="22"/>
    <col min="9985" max="9985" width="8" style="22" customWidth="1"/>
    <col min="9986" max="9986" width="9.33203125" style="22"/>
    <col min="9987" max="9987" width="15" style="22" customWidth="1"/>
    <col min="9988" max="9988" width="10" style="22" customWidth="1"/>
    <col min="9989" max="9989" width="15.6640625" style="22" customWidth="1"/>
    <col min="9990" max="9990" width="9.33203125" style="22"/>
    <col min="9991" max="9991" width="8.83203125" style="22" customWidth="1"/>
    <col min="9992" max="9992" width="9.33203125" style="22"/>
    <col min="9993" max="9993" width="7" style="22" customWidth="1"/>
    <col min="9994" max="9994" width="18.33203125" style="22" bestFit="1" customWidth="1"/>
    <col min="9995" max="9995" width="15" style="22" customWidth="1"/>
    <col min="9996" max="9996" width="11.1640625" style="22" customWidth="1"/>
    <col min="9997" max="9997" width="17.6640625" style="22" customWidth="1"/>
    <col min="9998" max="9998" width="18.83203125" style="22" customWidth="1"/>
    <col min="9999" max="9999" width="18" style="22" customWidth="1"/>
    <col min="10000" max="10000" width="50.33203125" style="22" customWidth="1"/>
    <col min="10001" max="10001" width="47.33203125" style="22" customWidth="1"/>
    <col min="10002" max="10039" width="10.6640625" style="22" customWidth="1"/>
    <col min="10040" max="10041" width="9.33203125" style="22"/>
    <col min="10042" max="10064" width="10.6640625" style="22" customWidth="1"/>
    <col min="10065" max="10240" width="9.33203125" style="22"/>
    <col min="10241" max="10241" width="8" style="22" customWidth="1"/>
    <col min="10242" max="10242" width="9.33203125" style="22"/>
    <col min="10243" max="10243" width="15" style="22" customWidth="1"/>
    <col min="10244" max="10244" width="10" style="22" customWidth="1"/>
    <col min="10245" max="10245" width="15.6640625" style="22" customWidth="1"/>
    <col min="10246" max="10246" width="9.33203125" style="22"/>
    <col min="10247" max="10247" width="8.83203125" style="22" customWidth="1"/>
    <col min="10248" max="10248" width="9.33203125" style="22"/>
    <col min="10249" max="10249" width="7" style="22" customWidth="1"/>
    <col min="10250" max="10250" width="18.33203125" style="22" bestFit="1" customWidth="1"/>
    <col min="10251" max="10251" width="15" style="22" customWidth="1"/>
    <col min="10252" max="10252" width="11.1640625" style="22" customWidth="1"/>
    <col min="10253" max="10253" width="17.6640625" style="22" customWidth="1"/>
    <col min="10254" max="10254" width="18.83203125" style="22" customWidth="1"/>
    <col min="10255" max="10255" width="18" style="22" customWidth="1"/>
    <col min="10256" max="10256" width="50.33203125" style="22" customWidth="1"/>
    <col min="10257" max="10257" width="47.33203125" style="22" customWidth="1"/>
    <col min="10258" max="10295" width="10.6640625" style="22" customWidth="1"/>
    <col min="10296" max="10297" width="9.33203125" style="22"/>
    <col min="10298" max="10320" width="10.6640625" style="22" customWidth="1"/>
    <col min="10321" max="10496" width="9.33203125" style="22"/>
    <col min="10497" max="10497" width="8" style="22" customWidth="1"/>
    <col min="10498" max="10498" width="9.33203125" style="22"/>
    <col min="10499" max="10499" width="15" style="22" customWidth="1"/>
    <col min="10500" max="10500" width="10" style="22" customWidth="1"/>
    <col min="10501" max="10501" width="15.6640625" style="22" customWidth="1"/>
    <col min="10502" max="10502" width="9.33203125" style="22"/>
    <col min="10503" max="10503" width="8.83203125" style="22" customWidth="1"/>
    <col min="10504" max="10504" width="9.33203125" style="22"/>
    <col min="10505" max="10505" width="7" style="22" customWidth="1"/>
    <col min="10506" max="10506" width="18.33203125" style="22" bestFit="1" customWidth="1"/>
    <col min="10507" max="10507" width="15" style="22" customWidth="1"/>
    <col min="10508" max="10508" width="11.1640625" style="22" customWidth="1"/>
    <col min="10509" max="10509" width="17.6640625" style="22" customWidth="1"/>
    <col min="10510" max="10510" width="18.83203125" style="22" customWidth="1"/>
    <col min="10511" max="10511" width="18" style="22" customWidth="1"/>
    <col min="10512" max="10512" width="50.33203125" style="22" customWidth="1"/>
    <col min="10513" max="10513" width="47.33203125" style="22" customWidth="1"/>
    <col min="10514" max="10551" width="10.6640625" style="22" customWidth="1"/>
    <col min="10552" max="10553" width="9.33203125" style="22"/>
    <col min="10554" max="10576" width="10.6640625" style="22" customWidth="1"/>
    <col min="10577" max="10752" width="9.33203125" style="22"/>
    <col min="10753" max="10753" width="8" style="22" customWidth="1"/>
    <col min="10754" max="10754" width="9.33203125" style="22"/>
    <col min="10755" max="10755" width="15" style="22" customWidth="1"/>
    <col min="10756" max="10756" width="10" style="22" customWidth="1"/>
    <col min="10757" max="10757" width="15.6640625" style="22" customWidth="1"/>
    <col min="10758" max="10758" width="9.33203125" style="22"/>
    <col min="10759" max="10759" width="8.83203125" style="22" customWidth="1"/>
    <col min="10760" max="10760" width="9.33203125" style="22"/>
    <col min="10761" max="10761" width="7" style="22" customWidth="1"/>
    <col min="10762" max="10762" width="18.33203125" style="22" bestFit="1" customWidth="1"/>
    <col min="10763" max="10763" width="15" style="22" customWidth="1"/>
    <col min="10764" max="10764" width="11.1640625" style="22" customWidth="1"/>
    <col min="10765" max="10765" width="17.6640625" style="22" customWidth="1"/>
    <col min="10766" max="10766" width="18.83203125" style="22" customWidth="1"/>
    <col min="10767" max="10767" width="18" style="22" customWidth="1"/>
    <col min="10768" max="10768" width="50.33203125" style="22" customWidth="1"/>
    <col min="10769" max="10769" width="47.33203125" style="22" customWidth="1"/>
    <col min="10770" max="10807" width="10.6640625" style="22" customWidth="1"/>
    <col min="10808" max="10809" width="9.33203125" style="22"/>
    <col min="10810" max="10832" width="10.6640625" style="22" customWidth="1"/>
    <col min="10833" max="11008" width="9.33203125" style="22"/>
    <col min="11009" max="11009" width="8" style="22" customWidth="1"/>
    <col min="11010" max="11010" width="9.33203125" style="22"/>
    <col min="11011" max="11011" width="15" style="22" customWidth="1"/>
    <col min="11012" max="11012" width="10" style="22" customWidth="1"/>
    <col min="11013" max="11013" width="15.6640625" style="22" customWidth="1"/>
    <col min="11014" max="11014" width="9.33203125" style="22"/>
    <col min="11015" max="11015" width="8.83203125" style="22" customWidth="1"/>
    <col min="11016" max="11016" width="9.33203125" style="22"/>
    <col min="11017" max="11017" width="7" style="22" customWidth="1"/>
    <col min="11018" max="11018" width="18.33203125" style="22" bestFit="1" customWidth="1"/>
    <col min="11019" max="11019" width="15" style="22" customWidth="1"/>
    <col min="11020" max="11020" width="11.1640625" style="22" customWidth="1"/>
    <col min="11021" max="11021" width="17.6640625" style="22" customWidth="1"/>
    <col min="11022" max="11022" width="18.83203125" style="22" customWidth="1"/>
    <col min="11023" max="11023" width="18" style="22" customWidth="1"/>
    <col min="11024" max="11024" width="50.33203125" style="22" customWidth="1"/>
    <col min="11025" max="11025" width="47.33203125" style="22" customWidth="1"/>
    <col min="11026" max="11063" width="10.6640625" style="22" customWidth="1"/>
    <col min="11064" max="11065" width="9.33203125" style="22"/>
    <col min="11066" max="11088" width="10.6640625" style="22" customWidth="1"/>
    <col min="11089" max="11264" width="9.33203125" style="22"/>
    <col min="11265" max="11265" width="8" style="22" customWidth="1"/>
    <col min="11266" max="11266" width="9.33203125" style="22"/>
    <col min="11267" max="11267" width="15" style="22" customWidth="1"/>
    <col min="11268" max="11268" width="10" style="22" customWidth="1"/>
    <col min="11269" max="11269" width="15.6640625" style="22" customWidth="1"/>
    <col min="11270" max="11270" width="9.33203125" style="22"/>
    <col min="11271" max="11271" width="8.83203125" style="22" customWidth="1"/>
    <col min="11272" max="11272" width="9.33203125" style="22"/>
    <col min="11273" max="11273" width="7" style="22" customWidth="1"/>
    <col min="11274" max="11274" width="18.33203125" style="22" bestFit="1" customWidth="1"/>
    <col min="11275" max="11275" width="15" style="22" customWidth="1"/>
    <col min="11276" max="11276" width="11.1640625" style="22" customWidth="1"/>
    <col min="11277" max="11277" width="17.6640625" style="22" customWidth="1"/>
    <col min="11278" max="11278" width="18.83203125" style="22" customWidth="1"/>
    <col min="11279" max="11279" width="18" style="22" customWidth="1"/>
    <col min="11280" max="11280" width="50.33203125" style="22" customWidth="1"/>
    <col min="11281" max="11281" width="47.33203125" style="22" customWidth="1"/>
    <col min="11282" max="11319" width="10.6640625" style="22" customWidth="1"/>
    <col min="11320" max="11321" width="9.33203125" style="22"/>
    <col min="11322" max="11344" width="10.6640625" style="22" customWidth="1"/>
    <col min="11345" max="11520" width="9.33203125" style="22"/>
    <col min="11521" max="11521" width="8" style="22" customWidth="1"/>
    <col min="11522" max="11522" width="9.33203125" style="22"/>
    <col min="11523" max="11523" width="15" style="22" customWidth="1"/>
    <col min="11524" max="11524" width="10" style="22" customWidth="1"/>
    <col min="11525" max="11525" width="15.6640625" style="22" customWidth="1"/>
    <col min="11526" max="11526" width="9.33203125" style="22"/>
    <col min="11527" max="11527" width="8.83203125" style="22" customWidth="1"/>
    <col min="11528" max="11528" width="9.33203125" style="22"/>
    <col min="11529" max="11529" width="7" style="22" customWidth="1"/>
    <col min="11530" max="11530" width="18.33203125" style="22" bestFit="1" customWidth="1"/>
    <col min="11531" max="11531" width="15" style="22" customWidth="1"/>
    <col min="11532" max="11532" width="11.1640625" style="22" customWidth="1"/>
    <col min="11533" max="11533" width="17.6640625" style="22" customWidth="1"/>
    <col min="11534" max="11534" width="18.83203125" style="22" customWidth="1"/>
    <col min="11535" max="11535" width="18" style="22" customWidth="1"/>
    <col min="11536" max="11536" width="50.33203125" style="22" customWidth="1"/>
    <col min="11537" max="11537" width="47.33203125" style="22" customWidth="1"/>
    <col min="11538" max="11575" width="10.6640625" style="22" customWidth="1"/>
    <col min="11576" max="11577" width="9.33203125" style="22"/>
    <col min="11578" max="11600" width="10.6640625" style="22" customWidth="1"/>
    <col min="11601" max="11776" width="9.33203125" style="22"/>
    <col min="11777" max="11777" width="8" style="22" customWidth="1"/>
    <col min="11778" max="11778" width="9.33203125" style="22"/>
    <col min="11779" max="11779" width="15" style="22" customWidth="1"/>
    <col min="11780" max="11780" width="10" style="22" customWidth="1"/>
    <col min="11781" max="11781" width="15.6640625" style="22" customWidth="1"/>
    <col min="11782" max="11782" width="9.33203125" style="22"/>
    <col min="11783" max="11783" width="8.83203125" style="22" customWidth="1"/>
    <col min="11784" max="11784" width="9.33203125" style="22"/>
    <col min="11785" max="11785" width="7" style="22" customWidth="1"/>
    <col min="11786" max="11786" width="18.33203125" style="22" bestFit="1" customWidth="1"/>
    <col min="11787" max="11787" width="15" style="22" customWidth="1"/>
    <col min="11788" max="11788" width="11.1640625" style="22" customWidth="1"/>
    <col min="11789" max="11789" width="17.6640625" style="22" customWidth="1"/>
    <col min="11790" max="11790" width="18.83203125" style="22" customWidth="1"/>
    <col min="11791" max="11791" width="18" style="22" customWidth="1"/>
    <col min="11792" max="11792" width="50.33203125" style="22" customWidth="1"/>
    <col min="11793" max="11793" width="47.33203125" style="22" customWidth="1"/>
    <col min="11794" max="11831" width="10.6640625" style="22" customWidth="1"/>
    <col min="11832" max="11833" width="9.33203125" style="22"/>
    <col min="11834" max="11856" width="10.6640625" style="22" customWidth="1"/>
    <col min="11857" max="12032" width="9.33203125" style="22"/>
    <col min="12033" max="12033" width="8" style="22" customWidth="1"/>
    <col min="12034" max="12034" width="9.33203125" style="22"/>
    <col min="12035" max="12035" width="15" style="22" customWidth="1"/>
    <col min="12036" max="12036" width="10" style="22" customWidth="1"/>
    <col min="12037" max="12037" width="15.6640625" style="22" customWidth="1"/>
    <col min="12038" max="12038" width="9.33203125" style="22"/>
    <col min="12039" max="12039" width="8.83203125" style="22" customWidth="1"/>
    <col min="12040" max="12040" width="9.33203125" style="22"/>
    <col min="12041" max="12041" width="7" style="22" customWidth="1"/>
    <col min="12042" max="12042" width="18.33203125" style="22" bestFit="1" customWidth="1"/>
    <col min="12043" max="12043" width="15" style="22" customWidth="1"/>
    <col min="12044" max="12044" width="11.1640625" style="22" customWidth="1"/>
    <col min="12045" max="12045" width="17.6640625" style="22" customWidth="1"/>
    <col min="12046" max="12046" width="18.83203125" style="22" customWidth="1"/>
    <col min="12047" max="12047" width="18" style="22" customWidth="1"/>
    <col min="12048" max="12048" width="50.33203125" style="22" customWidth="1"/>
    <col min="12049" max="12049" width="47.33203125" style="22" customWidth="1"/>
    <col min="12050" max="12087" width="10.6640625" style="22" customWidth="1"/>
    <col min="12088" max="12089" width="9.33203125" style="22"/>
    <col min="12090" max="12112" width="10.6640625" style="22" customWidth="1"/>
    <col min="12113" max="12288" width="9.33203125" style="22"/>
    <col min="12289" max="12289" width="8" style="22" customWidth="1"/>
    <col min="12290" max="12290" width="9.33203125" style="22"/>
    <col min="12291" max="12291" width="15" style="22" customWidth="1"/>
    <col min="12292" max="12292" width="10" style="22" customWidth="1"/>
    <col min="12293" max="12293" width="15.6640625" style="22" customWidth="1"/>
    <col min="12294" max="12294" width="9.33203125" style="22"/>
    <col min="12295" max="12295" width="8.83203125" style="22" customWidth="1"/>
    <col min="12296" max="12296" width="9.33203125" style="22"/>
    <col min="12297" max="12297" width="7" style="22" customWidth="1"/>
    <col min="12298" max="12298" width="18.33203125" style="22" bestFit="1" customWidth="1"/>
    <col min="12299" max="12299" width="15" style="22" customWidth="1"/>
    <col min="12300" max="12300" width="11.1640625" style="22" customWidth="1"/>
    <col min="12301" max="12301" width="17.6640625" style="22" customWidth="1"/>
    <col min="12302" max="12302" width="18.83203125" style="22" customWidth="1"/>
    <col min="12303" max="12303" width="18" style="22" customWidth="1"/>
    <col min="12304" max="12304" width="50.33203125" style="22" customWidth="1"/>
    <col min="12305" max="12305" width="47.33203125" style="22" customWidth="1"/>
    <col min="12306" max="12343" width="10.6640625" style="22" customWidth="1"/>
    <col min="12344" max="12345" width="9.33203125" style="22"/>
    <col min="12346" max="12368" width="10.6640625" style="22" customWidth="1"/>
    <col min="12369" max="12544" width="9.33203125" style="22"/>
    <col min="12545" max="12545" width="8" style="22" customWidth="1"/>
    <col min="12546" max="12546" width="9.33203125" style="22"/>
    <col min="12547" max="12547" width="15" style="22" customWidth="1"/>
    <col min="12548" max="12548" width="10" style="22" customWidth="1"/>
    <col min="12549" max="12549" width="15.6640625" style="22" customWidth="1"/>
    <col min="12550" max="12550" width="9.33203125" style="22"/>
    <col min="12551" max="12551" width="8.83203125" style="22" customWidth="1"/>
    <col min="12552" max="12552" width="9.33203125" style="22"/>
    <col min="12553" max="12553" width="7" style="22" customWidth="1"/>
    <col min="12554" max="12554" width="18.33203125" style="22" bestFit="1" customWidth="1"/>
    <col min="12555" max="12555" width="15" style="22" customWidth="1"/>
    <col min="12556" max="12556" width="11.1640625" style="22" customWidth="1"/>
    <col min="12557" max="12557" width="17.6640625" style="22" customWidth="1"/>
    <col min="12558" max="12558" width="18.83203125" style="22" customWidth="1"/>
    <col min="12559" max="12559" width="18" style="22" customWidth="1"/>
    <col min="12560" max="12560" width="50.33203125" style="22" customWidth="1"/>
    <col min="12561" max="12561" width="47.33203125" style="22" customWidth="1"/>
    <col min="12562" max="12599" width="10.6640625" style="22" customWidth="1"/>
    <col min="12600" max="12601" width="9.33203125" style="22"/>
    <col min="12602" max="12624" width="10.6640625" style="22" customWidth="1"/>
    <col min="12625" max="12800" width="9.33203125" style="22"/>
    <col min="12801" max="12801" width="8" style="22" customWidth="1"/>
    <col min="12802" max="12802" width="9.33203125" style="22"/>
    <col min="12803" max="12803" width="15" style="22" customWidth="1"/>
    <col min="12804" max="12804" width="10" style="22" customWidth="1"/>
    <col min="12805" max="12805" width="15.6640625" style="22" customWidth="1"/>
    <col min="12806" max="12806" width="9.33203125" style="22"/>
    <col min="12807" max="12807" width="8.83203125" style="22" customWidth="1"/>
    <col min="12808" max="12808" width="9.33203125" style="22"/>
    <col min="12809" max="12809" width="7" style="22" customWidth="1"/>
    <col min="12810" max="12810" width="18.33203125" style="22" bestFit="1" customWidth="1"/>
    <col min="12811" max="12811" width="15" style="22" customWidth="1"/>
    <col min="12812" max="12812" width="11.1640625" style="22" customWidth="1"/>
    <col min="12813" max="12813" width="17.6640625" style="22" customWidth="1"/>
    <col min="12814" max="12814" width="18.83203125" style="22" customWidth="1"/>
    <col min="12815" max="12815" width="18" style="22" customWidth="1"/>
    <col min="12816" max="12816" width="50.33203125" style="22" customWidth="1"/>
    <col min="12817" max="12817" width="47.33203125" style="22" customWidth="1"/>
    <col min="12818" max="12855" width="10.6640625" style="22" customWidth="1"/>
    <col min="12856" max="12857" width="9.33203125" style="22"/>
    <col min="12858" max="12880" width="10.6640625" style="22" customWidth="1"/>
    <col min="12881" max="13056" width="9.33203125" style="22"/>
    <col min="13057" max="13057" width="8" style="22" customWidth="1"/>
    <col min="13058" max="13058" width="9.33203125" style="22"/>
    <col min="13059" max="13059" width="15" style="22" customWidth="1"/>
    <col min="13060" max="13060" width="10" style="22" customWidth="1"/>
    <col min="13061" max="13061" width="15.6640625" style="22" customWidth="1"/>
    <col min="13062" max="13062" width="9.33203125" style="22"/>
    <col min="13063" max="13063" width="8.83203125" style="22" customWidth="1"/>
    <col min="13064" max="13064" width="9.33203125" style="22"/>
    <col min="13065" max="13065" width="7" style="22" customWidth="1"/>
    <col min="13066" max="13066" width="18.33203125" style="22" bestFit="1" customWidth="1"/>
    <col min="13067" max="13067" width="15" style="22" customWidth="1"/>
    <col min="13068" max="13068" width="11.1640625" style="22" customWidth="1"/>
    <col min="13069" max="13069" width="17.6640625" style="22" customWidth="1"/>
    <col min="13070" max="13070" width="18.83203125" style="22" customWidth="1"/>
    <col min="13071" max="13071" width="18" style="22" customWidth="1"/>
    <col min="13072" max="13072" width="50.33203125" style="22" customWidth="1"/>
    <col min="13073" max="13073" width="47.33203125" style="22" customWidth="1"/>
    <col min="13074" max="13111" width="10.6640625" style="22" customWidth="1"/>
    <col min="13112" max="13113" width="9.33203125" style="22"/>
    <col min="13114" max="13136" width="10.6640625" style="22" customWidth="1"/>
    <col min="13137" max="13312" width="9.33203125" style="22"/>
    <col min="13313" max="13313" width="8" style="22" customWidth="1"/>
    <col min="13314" max="13314" width="9.33203125" style="22"/>
    <col min="13315" max="13315" width="15" style="22" customWidth="1"/>
    <col min="13316" max="13316" width="10" style="22" customWidth="1"/>
    <col min="13317" max="13317" width="15.6640625" style="22" customWidth="1"/>
    <col min="13318" max="13318" width="9.33203125" style="22"/>
    <col min="13319" max="13319" width="8.83203125" style="22" customWidth="1"/>
    <col min="13320" max="13320" width="9.33203125" style="22"/>
    <col min="13321" max="13321" width="7" style="22" customWidth="1"/>
    <col min="13322" max="13322" width="18.33203125" style="22" bestFit="1" customWidth="1"/>
    <col min="13323" max="13323" width="15" style="22" customWidth="1"/>
    <col min="13324" max="13324" width="11.1640625" style="22" customWidth="1"/>
    <col min="13325" max="13325" width="17.6640625" style="22" customWidth="1"/>
    <col min="13326" max="13326" width="18.83203125" style="22" customWidth="1"/>
    <col min="13327" max="13327" width="18" style="22" customWidth="1"/>
    <col min="13328" max="13328" width="50.33203125" style="22" customWidth="1"/>
    <col min="13329" max="13329" width="47.33203125" style="22" customWidth="1"/>
    <col min="13330" max="13367" width="10.6640625" style="22" customWidth="1"/>
    <col min="13368" max="13369" width="9.33203125" style="22"/>
    <col min="13370" max="13392" width="10.6640625" style="22" customWidth="1"/>
    <col min="13393" max="13568" width="9.33203125" style="22"/>
    <col min="13569" max="13569" width="8" style="22" customWidth="1"/>
    <col min="13570" max="13570" width="9.33203125" style="22"/>
    <col min="13571" max="13571" width="15" style="22" customWidth="1"/>
    <col min="13572" max="13572" width="10" style="22" customWidth="1"/>
    <col min="13573" max="13573" width="15.6640625" style="22" customWidth="1"/>
    <col min="13574" max="13574" width="9.33203125" style="22"/>
    <col min="13575" max="13575" width="8.83203125" style="22" customWidth="1"/>
    <col min="13576" max="13576" width="9.33203125" style="22"/>
    <col min="13577" max="13577" width="7" style="22" customWidth="1"/>
    <col min="13578" max="13578" width="18.33203125" style="22" bestFit="1" customWidth="1"/>
    <col min="13579" max="13579" width="15" style="22" customWidth="1"/>
    <col min="13580" max="13580" width="11.1640625" style="22" customWidth="1"/>
    <col min="13581" max="13581" width="17.6640625" style="22" customWidth="1"/>
    <col min="13582" max="13582" width="18.83203125" style="22" customWidth="1"/>
    <col min="13583" max="13583" width="18" style="22" customWidth="1"/>
    <col min="13584" max="13584" width="50.33203125" style="22" customWidth="1"/>
    <col min="13585" max="13585" width="47.33203125" style="22" customWidth="1"/>
    <col min="13586" max="13623" width="10.6640625" style="22" customWidth="1"/>
    <col min="13624" max="13625" width="9.33203125" style="22"/>
    <col min="13626" max="13648" width="10.6640625" style="22" customWidth="1"/>
    <col min="13649" max="13824" width="9.33203125" style="22"/>
    <col min="13825" max="13825" width="8" style="22" customWidth="1"/>
    <col min="13826" max="13826" width="9.33203125" style="22"/>
    <col min="13827" max="13827" width="15" style="22" customWidth="1"/>
    <col min="13828" max="13828" width="10" style="22" customWidth="1"/>
    <col min="13829" max="13829" width="15.6640625" style="22" customWidth="1"/>
    <col min="13830" max="13830" width="9.33203125" style="22"/>
    <col min="13831" max="13831" width="8.83203125" style="22" customWidth="1"/>
    <col min="13832" max="13832" width="9.33203125" style="22"/>
    <col min="13833" max="13833" width="7" style="22" customWidth="1"/>
    <col min="13834" max="13834" width="18.33203125" style="22" bestFit="1" customWidth="1"/>
    <col min="13835" max="13835" width="15" style="22" customWidth="1"/>
    <col min="13836" max="13836" width="11.1640625" style="22" customWidth="1"/>
    <col min="13837" max="13837" width="17.6640625" style="22" customWidth="1"/>
    <col min="13838" max="13838" width="18.83203125" style="22" customWidth="1"/>
    <col min="13839" max="13839" width="18" style="22" customWidth="1"/>
    <col min="13840" max="13840" width="50.33203125" style="22" customWidth="1"/>
    <col min="13841" max="13841" width="47.33203125" style="22" customWidth="1"/>
    <col min="13842" max="13879" width="10.6640625" style="22" customWidth="1"/>
    <col min="13880" max="13881" width="9.33203125" style="22"/>
    <col min="13882" max="13904" width="10.6640625" style="22" customWidth="1"/>
    <col min="13905" max="14080" width="9.33203125" style="22"/>
    <col min="14081" max="14081" width="8" style="22" customWidth="1"/>
    <col min="14082" max="14082" width="9.33203125" style="22"/>
    <col min="14083" max="14083" width="15" style="22" customWidth="1"/>
    <col min="14084" max="14084" width="10" style="22" customWidth="1"/>
    <col min="14085" max="14085" width="15.6640625" style="22" customWidth="1"/>
    <col min="14086" max="14086" width="9.33203125" style="22"/>
    <col min="14087" max="14087" width="8.83203125" style="22" customWidth="1"/>
    <col min="14088" max="14088" width="9.33203125" style="22"/>
    <col min="14089" max="14089" width="7" style="22" customWidth="1"/>
    <col min="14090" max="14090" width="18.33203125" style="22" bestFit="1" customWidth="1"/>
    <col min="14091" max="14091" width="15" style="22" customWidth="1"/>
    <col min="14092" max="14092" width="11.1640625" style="22" customWidth="1"/>
    <col min="14093" max="14093" width="17.6640625" style="22" customWidth="1"/>
    <col min="14094" max="14094" width="18.83203125" style="22" customWidth="1"/>
    <col min="14095" max="14095" width="18" style="22" customWidth="1"/>
    <col min="14096" max="14096" width="50.33203125" style="22" customWidth="1"/>
    <col min="14097" max="14097" width="47.33203125" style="22" customWidth="1"/>
    <col min="14098" max="14135" width="10.6640625" style="22" customWidth="1"/>
    <col min="14136" max="14137" width="9.33203125" style="22"/>
    <col min="14138" max="14160" width="10.6640625" style="22" customWidth="1"/>
    <col min="14161" max="14336" width="9.33203125" style="22"/>
    <col min="14337" max="14337" width="8" style="22" customWidth="1"/>
    <col min="14338" max="14338" width="9.33203125" style="22"/>
    <col min="14339" max="14339" width="15" style="22" customWidth="1"/>
    <col min="14340" max="14340" width="10" style="22" customWidth="1"/>
    <col min="14341" max="14341" width="15.6640625" style="22" customWidth="1"/>
    <col min="14342" max="14342" width="9.33203125" style="22"/>
    <col min="14343" max="14343" width="8.83203125" style="22" customWidth="1"/>
    <col min="14344" max="14344" width="9.33203125" style="22"/>
    <col min="14345" max="14345" width="7" style="22" customWidth="1"/>
    <col min="14346" max="14346" width="18.33203125" style="22" bestFit="1" customWidth="1"/>
    <col min="14347" max="14347" width="15" style="22" customWidth="1"/>
    <col min="14348" max="14348" width="11.1640625" style="22" customWidth="1"/>
    <col min="14349" max="14349" width="17.6640625" style="22" customWidth="1"/>
    <col min="14350" max="14350" width="18.83203125" style="22" customWidth="1"/>
    <col min="14351" max="14351" width="18" style="22" customWidth="1"/>
    <col min="14352" max="14352" width="50.33203125" style="22" customWidth="1"/>
    <col min="14353" max="14353" width="47.33203125" style="22" customWidth="1"/>
    <col min="14354" max="14391" width="10.6640625" style="22" customWidth="1"/>
    <col min="14392" max="14393" width="9.33203125" style="22"/>
    <col min="14394" max="14416" width="10.6640625" style="22" customWidth="1"/>
    <col min="14417" max="14592" width="9.33203125" style="22"/>
    <col min="14593" max="14593" width="8" style="22" customWidth="1"/>
    <col min="14594" max="14594" width="9.33203125" style="22"/>
    <col min="14595" max="14595" width="15" style="22" customWidth="1"/>
    <col min="14596" max="14596" width="10" style="22" customWidth="1"/>
    <col min="14597" max="14597" width="15.6640625" style="22" customWidth="1"/>
    <col min="14598" max="14598" width="9.33203125" style="22"/>
    <col min="14599" max="14599" width="8.83203125" style="22" customWidth="1"/>
    <col min="14600" max="14600" width="9.33203125" style="22"/>
    <col min="14601" max="14601" width="7" style="22" customWidth="1"/>
    <col min="14602" max="14602" width="18.33203125" style="22" bestFit="1" customWidth="1"/>
    <col min="14603" max="14603" width="15" style="22" customWidth="1"/>
    <col min="14604" max="14604" width="11.1640625" style="22" customWidth="1"/>
    <col min="14605" max="14605" width="17.6640625" style="22" customWidth="1"/>
    <col min="14606" max="14606" width="18.83203125" style="22" customWidth="1"/>
    <col min="14607" max="14607" width="18" style="22" customWidth="1"/>
    <col min="14608" max="14608" width="50.33203125" style="22" customWidth="1"/>
    <col min="14609" max="14609" width="47.33203125" style="22" customWidth="1"/>
    <col min="14610" max="14647" width="10.6640625" style="22" customWidth="1"/>
    <col min="14648" max="14649" width="9.33203125" style="22"/>
    <col min="14650" max="14672" width="10.6640625" style="22" customWidth="1"/>
    <col min="14673" max="14848" width="9.33203125" style="22"/>
    <col min="14849" max="14849" width="8" style="22" customWidth="1"/>
    <col min="14850" max="14850" width="9.33203125" style="22"/>
    <col min="14851" max="14851" width="15" style="22" customWidth="1"/>
    <col min="14852" max="14852" width="10" style="22" customWidth="1"/>
    <col min="14853" max="14853" width="15.6640625" style="22" customWidth="1"/>
    <col min="14854" max="14854" width="9.33203125" style="22"/>
    <col min="14855" max="14855" width="8.83203125" style="22" customWidth="1"/>
    <col min="14856" max="14856" width="9.33203125" style="22"/>
    <col min="14857" max="14857" width="7" style="22" customWidth="1"/>
    <col min="14858" max="14858" width="18.33203125" style="22" bestFit="1" customWidth="1"/>
    <col min="14859" max="14859" width="15" style="22" customWidth="1"/>
    <col min="14860" max="14860" width="11.1640625" style="22" customWidth="1"/>
    <col min="14861" max="14861" width="17.6640625" style="22" customWidth="1"/>
    <col min="14862" max="14862" width="18.83203125" style="22" customWidth="1"/>
    <col min="14863" max="14863" width="18" style="22" customWidth="1"/>
    <col min="14864" max="14864" width="50.33203125" style="22" customWidth="1"/>
    <col min="14865" max="14865" width="47.33203125" style="22" customWidth="1"/>
    <col min="14866" max="14903" width="10.6640625" style="22" customWidth="1"/>
    <col min="14904" max="14905" width="9.33203125" style="22"/>
    <col min="14906" max="14928" width="10.6640625" style="22" customWidth="1"/>
    <col min="14929" max="15104" width="9.33203125" style="22"/>
    <col min="15105" max="15105" width="8" style="22" customWidth="1"/>
    <col min="15106" max="15106" width="9.33203125" style="22"/>
    <col min="15107" max="15107" width="15" style="22" customWidth="1"/>
    <col min="15108" max="15108" width="10" style="22" customWidth="1"/>
    <col min="15109" max="15109" width="15.6640625" style="22" customWidth="1"/>
    <col min="15110" max="15110" width="9.33203125" style="22"/>
    <col min="15111" max="15111" width="8.83203125" style="22" customWidth="1"/>
    <col min="15112" max="15112" width="9.33203125" style="22"/>
    <col min="15113" max="15113" width="7" style="22" customWidth="1"/>
    <col min="15114" max="15114" width="18.33203125" style="22" bestFit="1" customWidth="1"/>
    <col min="15115" max="15115" width="15" style="22" customWidth="1"/>
    <col min="15116" max="15116" width="11.1640625" style="22" customWidth="1"/>
    <col min="15117" max="15117" width="17.6640625" style="22" customWidth="1"/>
    <col min="15118" max="15118" width="18.83203125" style="22" customWidth="1"/>
    <col min="15119" max="15119" width="18" style="22" customWidth="1"/>
    <col min="15120" max="15120" width="50.33203125" style="22" customWidth="1"/>
    <col min="15121" max="15121" width="47.33203125" style="22" customWidth="1"/>
    <col min="15122" max="15159" width="10.6640625" style="22" customWidth="1"/>
    <col min="15160" max="15161" width="9.33203125" style="22"/>
    <col min="15162" max="15184" width="10.6640625" style="22" customWidth="1"/>
    <col min="15185" max="15360" width="9.33203125" style="22"/>
    <col min="15361" max="15361" width="8" style="22" customWidth="1"/>
    <col min="15362" max="15362" width="9.33203125" style="22"/>
    <col min="15363" max="15363" width="15" style="22" customWidth="1"/>
    <col min="15364" max="15364" width="10" style="22" customWidth="1"/>
    <col min="15365" max="15365" width="15.6640625" style="22" customWidth="1"/>
    <col min="15366" max="15366" width="9.33203125" style="22"/>
    <col min="15367" max="15367" width="8.83203125" style="22" customWidth="1"/>
    <col min="15368" max="15368" width="9.33203125" style="22"/>
    <col min="15369" max="15369" width="7" style="22" customWidth="1"/>
    <col min="15370" max="15370" width="18.33203125" style="22" bestFit="1" customWidth="1"/>
    <col min="15371" max="15371" width="15" style="22" customWidth="1"/>
    <col min="15372" max="15372" width="11.1640625" style="22" customWidth="1"/>
    <col min="15373" max="15373" width="17.6640625" style="22" customWidth="1"/>
    <col min="15374" max="15374" width="18.83203125" style="22" customWidth="1"/>
    <col min="15375" max="15375" width="18" style="22" customWidth="1"/>
    <col min="15376" max="15376" width="50.33203125" style="22" customWidth="1"/>
    <col min="15377" max="15377" width="47.33203125" style="22" customWidth="1"/>
    <col min="15378" max="15415" width="10.6640625" style="22" customWidth="1"/>
    <col min="15416" max="15417" width="9.33203125" style="22"/>
    <col min="15418" max="15440" width="10.6640625" style="22" customWidth="1"/>
    <col min="15441" max="15616" width="9.33203125" style="22"/>
    <col min="15617" max="15617" width="8" style="22" customWidth="1"/>
    <col min="15618" max="15618" width="9.33203125" style="22"/>
    <col min="15619" max="15619" width="15" style="22" customWidth="1"/>
    <col min="15620" max="15620" width="10" style="22" customWidth="1"/>
    <col min="15621" max="15621" width="15.6640625" style="22" customWidth="1"/>
    <col min="15622" max="15622" width="9.33203125" style="22"/>
    <col min="15623" max="15623" width="8.83203125" style="22" customWidth="1"/>
    <col min="15624" max="15624" width="9.33203125" style="22"/>
    <col min="15625" max="15625" width="7" style="22" customWidth="1"/>
    <col min="15626" max="15626" width="18.33203125" style="22" bestFit="1" customWidth="1"/>
    <col min="15627" max="15627" width="15" style="22" customWidth="1"/>
    <col min="15628" max="15628" width="11.1640625" style="22" customWidth="1"/>
    <col min="15629" max="15629" width="17.6640625" style="22" customWidth="1"/>
    <col min="15630" max="15630" width="18.83203125" style="22" customWidth="1"/>
    <col min="15631" max="15631" width="18" style="22" customWidth="1"/>
    <col min="15632" max="15632" width="50.33203125" style="22" customWidth="1"/>
    <col min="15633" max="15633" width="47.33203125" style="22" customWidth="1"/>
    <col min="15634" max="15671" width="10.6640625" style="22" customWidth="1"/>
    <col min="15672" max="15673" width="9.33203125" style="22"/>
    <col min="15674" max="15696" width="10.6640625" style="22" customWidth="1"/>
    <col min="15697" max="15872" width="9.33203125" style="22"/>
    <col min="15873" max="15873" width="8" style="22" customWidth="1"/>
    <col min="15874" max="15874" width="9.33203125" style="22"/>
    <col min="15875" max="15875" width="15" style="22" customWidth="1"/>
    <col min="15876" max="15876" width="10" style="22" customWidth="1"/>
    <col min="15877" max="15877" width="15.6640625" style="22" customWidth="1"/>
    <col min="15878" max="15878" width="9.33203125" style="22"/>
    <col min="15879" max="15879" width="8.83203125" style="22" customWidth="1"/>
    <col min="15880" max="15880" width="9.33203125" style="22"/>
    <col min="15881" max="15881" width="7" style="22" customWidth="1"/>
    <col min="15882" max="15882" width="18.33203125" style="22" bestFit="1" customWidth="1"/>
    <col min="15883" max="15883" width="15" style="22" customWidth="1"/>
    <col min="15884" max="15884" width="11.1640625" style="22" customWidth="1"/>
    <col min="15885" max="15885" width="17.6640625" style="22" customWidth="1"/>
    <col min="15886" max="15886" width="18.83203125" style="22" customWidth="1"/>
    <col min="15887" max="15887" width="18" style="22" customWidth="1"/>
    <col min="15888" max="15888" width="50.33203125" style="22" customWidth="1"/>
    <col min="15889" max="15889" width="47.33203125" style="22" customWidth="1"/>
    <col min="15890" max="15927" width="10.6640625" style="22" customWidth="1"/>
    <col min="15928" max="15929" width="9.33203125" style="22"/>
    <col min="15930" max="15952" width="10.6640625" style="22" customWidth="1"/>
    <col min="15953" max="16128" width="9.33203125" style="22"/>
    <col min="16129" max="16129" width="8" style="22" customWidth="1"/>
    <col min="16130" max="16130" width="9.33203125" style="22"/>
    <col min="16131" max="16131" width="15" style="22" customWidth="1"/>
    <col min="16132" max="16132" width="10" style="22" customWidth="1"/>
    <col min="16133" max="16133" width="15.6640625" style="22" customWidth="1"/>
    <col min="16134" max="16134" width="9.33203125" style="22"/>
    <col min="16135" max="16135" width="8.83203125" style="22" customWidth="1"/>
    <col min="16136" max="16136" width="9.33203125" style="22"/>
    <col min="16137" max="16137" width="7" style="22" customWidth="1"/>
    <col min="16138" max="16138" width="18.33203125" style="22" bestFit="1" customWidth="1"/>
    <col min="16139" max="16139" width="15" style="22" customWidth="1"/>
    <col min="16140" max="16140" width="11.1640625" style="22" customWidth="1"/>
    <col min="16141" max="16141" width="17.6640625" style="22" customWidth="1"/>
    <col min="16142" max="16142" width="18.83203125" style="22" customWidth="1"/>
    <col min="16143" max="16143" width="18" style="22" customWidth="1"/>
    <col min="16144" max="16144" width="50.33203125" style="22" customWidth="1"/>
    <col min="16145" max="16145" width="47.33203125" style="22" customWidth="1"/>
    <col min="16146" max="16183" width="10.6640625" style="22" customWidth="1"/>
    <col min="16184" max="16185" width="9.33203125" style="22"/>
    <col min="16186" max="16208" width="10.6640625" style="22" customWidth="1"/>
    <col min="16209" max="16384" width="9.33203125" style="22"/>
  </cols>
  <sheetData>
    <row r="1" spans="1:29">
      <c r="A1" s="641" t="s">
        <v>434</v>
      </c>
      <c r="B1" s="641"/>
      <c r="C1" s="641"/>
      <c r="D1" s="641"/>
      <c r="E1" s="641"/>
      <c r="F1" s="641"/>
      <c r="G1" s="641"/>
      <c r="H1" s="641"/>
      <c r="I1" s="641"/>
      <c r="J1" s="641"/>
      <c r="K1" s="641"/>
      <c r="L1" s="641"/>
      <c r="M1" s="641"/>
      <c r="N1" s="641"/>
      <c r="P1" s="23"/>
      <c r="Q1" s="23"/>
      <c r="R1" s="23"/>
      <c r="S1" s="23"/>
      <c r="T1" s="23"/>
      <c r="U1" s="23"/>
      <c r="V1" s="23"/>
      <c r="W1" s="23"/>
      <c r="X1" s="23"/>
      <c r="Y1" s="23"/>
      <c r="Z1" s="23"/>
      <c r="AA1" s="23"/>
      <c r="AB1" s="23"/>
      <c r="AC1" s="23"/>
    </row>
    <row r="2" spans="1:29">
      <c r="E2" s="642" t="s">
        <v>572</v>
      </c>
      <c r="F2" s="642"/>
      <c r="G2" s="642"/>
      <c r="H2" s="642"/>
      <c r="I2" s="642"/>
      <c r="J2" s="642"/>
      <c r="K2" s="642"/>
      <c r="L2" s="642"/>
      <c r="P2" s="23"/>
      <c r="Q2" s="23"/>
      <c r="R2" s="23"/>
      <c r="S2" s="23"/>
      <c r="T2" s="23"/>
      <c r="U2" s="23"/>
      <c r="V2" s="23"/>
      <c r="W2" s="23"/>
      <c r="X2" s="23"/>
      <c r="Y2" s="23"/>
      <c r="Z2" s="23"/>
      <c r="AA2" s="23"/>
      <c r="AB2" s="23"/>
      <c r="AC2" s="23"/>
    </row>
    <row r="3" spans="1:29" ht="39" customHeight="1" thickBot="1">
      <c r="A3" s="643" t="s">
        <v>313</v>
      </c>
      <c r="B3" s="643"/>
      <c r="C3" s="643"/>
      <c r="D3" s="643"/>
      <c r="E3" s="643"/>
      <c r="F3" s="644" t="s">
        <v>314</v>
      </c>
      <c r="G3" s="644"/>
      <c r="H3" s="644"/>
      <c r="I3" s="644"/>
      <c r="J3" s="644"/>
      <c r="K3" s="644"/>
      <c r="L3" s="644"/>
      <c r="M3" s="644"/>
      <c r="N3" s="644"/>
      <c r="P3" s="24"/>
      <c r="Q3" s="24"/>
      <c r="R3" s="24"/>
      <c r="S3" s="24"/>
      <c r="T3" s="24"/>
      <c r="U3" s="24"/>
      <c r="V3" s="24"/>
      <c r="W3" s="24"/>
      <c r="X3" s="24"/>
      <c r="Y3" s="24"/>
      <c r="Z3" s="24"/>
      <c r="AA3" s="24"/>
      <c r="AB3" s="24"/>
      <c r="AC3" s="24"/>
    </row>
    <row r="4" spans="1:29" ht="16.5" customHeight="1">
      <c r="A4" s="25"/>
      <c r="B4" s="25"/>
      <c r="C4" s="25"/>
      <c r="D4" s="25"/>
      <c r="E4" s="26"/>
      <c r="F4" s="27"/>
      <c r="G4" s="27"/>
      <c r="H4" s="27"/>
      <c r="I4" s="27"/>
      <c r="J4" s="27"/>
      <c r="K4" s="27"/>
      <c r="L4" s="27"/>
      <c r="M4" s="27"/>
      <c r="N4" s="27"/>
      <c r="P4" s="24"/>
      <c r="Q4" s="24"/>
      <c r="R4" s="24"/>
      <c r="S4" s="24"/>
      <c r="T4" s="24"/>
      <c r="U4" s="24"/>
      <c r="V4" s="24"/>
      <c r="W4" s="24"/>
      <c r="X4" s="24"/>
      <c r="Y4" s="24"/>
      <c r="Z4" s="24"/>
      <c r="AA4" s="24"/>
      <c r="AB4" s="24"/>
      <c r="AC4" s="24"/>
    </row>
    <row r="5" spans="1:29">
      <c r="A5" s="645" t="s">
        <v>315</v>
      </c>
      <c r="B5" s="645"/>
      <c r="C5" s="645"/>
      <c r="D5" s="645"/>
      <c r="E5" s="645"/>
      <c r="F5" s="645"/>
      <c r="G5" s="645"/>
      <c r="H5" s="645"/>
      <c r="I5" s="645"/>
      <c r="J5" s="645"/>
      <c r="K5" s="645"/>
      <c r="L5" s="645"/>
      <c r="M5" s="645"/>
      <c r="N5" s="645"/>
      <c r="P5" s="28"/>
      <c r="Q5" s="28"/>
      <c r="R5" s="28"/>
      <c r="S5" s="28"/>
      <c r="T5" s="28"/>
      <c r="U5" s="28"/>
      <c r="V5" s="28"/>
      <c r="W5" s="28"/>
      <c r="X5" s="28"/>
      <c r="Y5" s="28"/>
      <c r="Z5" s="28"/>
      <c r="AA5" s="28"/>
      <c r="AB5" s="28"/>
      <c r="AC5" s="28"/>
    </row>
    <row r="6" spans="1:29">
      <c r="A6" s="77"/>
      <c r="B6" s="77"/>
      <c r="C6" s="77"/>
      <c r="D6" s="77"/>
      <c r="E6" s="77"/>
      <c r="F6" s="77"/>
      <c r="G6" s="77"/>
      <c r="H6" s="77"/>
      <c r="I6" s="77"/>
      <c r="J6" s="77"/>
      <c r="K6" s="77"/>
      <c r="L6" s="77"/>
      <c r="M6" s="77"/>
      <c r="N6" s="77"/>
      <c r="P6" s="28"/>
      <c r="Q6" s="28"/>
      <c r="R6" s="28"/>
      <c r="S6" s="28"/>
      <c r="T6" s="28"/>
      <c r="U6" s="28"/>
      <c r="V6" s="28"/>
      <c r="W6" s="28"/>
      <c r="X6" s="28"/>
      <c r="Y6" s="28"/>
      <c r="Z6" s="28"/>
      <c r="AA6" s="28"/>
      <c r="AB6" s="28"/>
      <c r="AC6" s="28"/>
    </row>
    <row r="7" spans="1:29" ht="16.5" thickBot="1">
      <c r="A7" s="646" t="s">
        <v>316</v>
      </c>
      <c r="B7" s="646"/>
      <c r="C7" s="646"/>
      <c r="D7" s="29">
        <v>111</v>
      </c>
      <c r="F7" s="643"/>
      <c r="G7" s="643"/>
      <c r="H7" s="643"/>
      <c r="I7" s="643"/>
      <c r="J7" s="643"/>
      <c r="K7" s="643"/>
      <c r="L7" s="643"/>
      <c r="M7" s="643"/>
      <c r="N7" s="643"/>
      <c r="P7" s="28"/>
      <c r="Q7" s="28"/>
      <c r="R7" s="28"/>
      <c r="S7" s="28"/>
      <c r="T7" s="28"/>
      <c r="U7" s="28"/>
      <c r="V7" s="28"/>
      <c r="W7" s="28"/>
      <c r="X7" s="28"/>
      <c r="Y7" s="28"/>
      <c r="Z7" s="28"/>
      <c r="AA7" s="28"/>
      <c r="AB7" s="28"/>
      <c r="AC7" s="28"/>
    </row>
    <row r="8" spans="1:29">
      <c r="A8" s="648" t="s">
        <v>317</v>
      </c>
      <c r="B8" s="648"/>
      <c r="C8" s="648"/>
      <c r="D8" s="648"/>
      <c r="E8" s="648"/>
      <c r="F8" s="648"/>
      <c r="G8" s="648"/>
      <c r="H8" s="648"/>
      <c r="I8" s="648"/>
      <c r="J8" s="648"/>
      <c r="K8" s="648"/>
      <c r="L8" s="648"/>
      <c r="M8" s="648"/>
      <c r="N8" s="648"/>
      <c r="P8" s="28"/>
      <c r="Q8" s="28"/>
      <c r="R8" s="28"/>
      <c r="S8" s="28"/>
      <c r="T8" s="28"/>
      <c r="U8" s="28"/>
      <c r="V8" s="28"/>
      <c r="W8" s="28"/>
      <c r="X8" s="28"/>
      <c r="Y8" s="28"/>
      <c r="Z8" s="28"/>
      <c r="AA8" s="28"/>
      <c r="AB8" s="28"/>
      <c r="AC8" s="28"/>
    </row>
    <row r="9" spans="1:29">
      <c r="E9" s="641" t="s">
        <v>435</v>
      </c>
      <c r="F9" s="641"/>
      <c r="G9" s="641"/>
      <c r="H9" s="641"/>
      <c r="I9" s="641"/>
      <c r="J9" s="641"/>
      <c r="K9" s="641"/>
      <c r="P9" s="28"/>
      <c r="Q9" s="28"/>
      <c r="R9" s="28"/>
      <c r="S9" s="28"/>
      <c r="T9" s="28"/>
      <c r="U9" s="28"/>
      <c r="V9" s="28"/>
      <c r="W9" s="28"/>
      <c r="X9" s="28"/>
      <c r="Y9" s="28"/>
      <c r="Z9" s="28"/>
      <c r="AA9" s="28"/>
      <c r="AB9" s="28"/>
      <c r="AC9" s="28"/>
    </row>
    <row r="10" spans="1:29">
      <c r="P10" s="28"/>
      <c r="Q10" s="28"/>
      <c r="R10" s="28"/>
      <c r="S10" s="28"/>
      <c r="T10" s="28"/>
      <c r="U10" s="28"/>
      <c r="V10" s="28"/>
      <c r="W10" s="28"/>
      <c r="X10" s="28"/>
      <c r="Y10" s="28"/>
      <c r="Z10" s="28"/>
      <c r="AA10" s="28"/>
      <c r="AB10" s="28"/>
      <c r="AC10" s="28"/>
    </row>
    <row r="11" spans="1:29" s="96" customFormat="1" ht="132" customHeight="1">
      <c r="A11" s="92" t="s">
        <v>318</v>
      </c>
      <c r="B11" s="649" t="s">
        <v>319</v>
      </c>
      <c r="C11" s="649"/>
      <c r="D11" s="93" t="s">
        <v>320</v>
      </c>
      <c r="E11" s="94" t="s">
        <v>321</v>
      </c>
      <c r="F11" s="650" t="s">
        <v>322</v>
      </c>
      <c r="G11" s="650"/>
      <c r="H11" s="650" t="s">
        <v>323</v>
      </c>
      <c r="I11" s="650"/>
      <c r="J11" s="94" t="s">
        <v>324</v>
      </c>
      <c r="K11" s="94" t="s">
        <v>325</v>
      </c>
      <c r="L11" s="94" t="s">
        <v>326</v>
      </c>
      <c r="M11" s="224" t="s">
        <v>495</v>
      </c>
      <c r="N11" s="224" t="s">
        <v>539</v>
      </c>
      <c r="O11" s="224" t="s">
        <v>573</v>
      </c>
      <c r="P11" s="95"/>
      <c r="Q11" s="95"/>
      <c r="R11" s="95"/>
      <c r="S11" s="95"/>
      <c r="T11" s="95"/>
      <c r="U11" s="95"/>
      <c r="V11" s="95"/>
      <c r="W11" s="95"/>
      <c r="X11" s="95"/>
      <c r="Y11" s="95"/>
      <c r="Z11" s="95"/>
      <c r="AA11" s="95"/>
      <c r="AB11" s="95"/>
      <c r="AC11" s="95"/>
    </row>
    <row r="12" spans="1:29" s="96" customFormat="1">
      <c r="A12" s="97">
        <v>1</v>
      </c>
      <c r="B12" s="651" t="s">
        <v>327</v>
      </c>
      <c r="C12" s="651"/>
      <c r="D12" s="98">
        <v>2</v>
      </c>
      <c r="E12" s="99">
        <v>41609</v>
      </c>
      <c r="F12" s="647"/>
      <c r="G12" s="647"/>
      <c r="H12" s="647">
        <f>16643.6-8000</f>
        <v>8643.5999999999985</v>
      </c>
      <c r="I12" s="647"/>
      <c r="J12" s="99"/>
      <c r="K12" s="99">
        <f>E12+F12+H12+J12</f>
        <v>50252.6</v>
      </c>
      <c r="L12" s="99">
        <v>12</v>
      </c>
      <c r="M12" s="100">
        <f>K12*L12</f>
        <v>603031.19999999995</v>
      </c>
      <c r="N12" s="652" t="s">
        <v>33</v>
      </c>
      <c r="O12" s="652" t="s">
        <v>33</v>
      </c>
      <c r="P12" s="101"/>
      <c r="Q12" s="95"/>
      <c r="R12" s="95"/>
      <c r="S12" s="95"/>
      <c r="T12" s="95"/>
      <c r="U12" s="95"/>
      <c r="V12" s="95"/>
      <c r="W12" s="95"/>
      <c r="X12" s="95"/>
      <c r="Y12" s="95"/>
      <c r="Z12" s="95"/>
      <c r="AA12" s="95"/>
      <c r="AB12" s="95"/>
      <c r="AC12" s="95"/>
    </row>
    <row r="13" spans="1:29" s="96" customFormat="1">
      <c r="A13" s="97">
        <v>2</v>
      </c>
      <c r="B13" s="651" t="s">
        <v>328</v>
      </c>
      <c r="C13" s="651"/>
      <c r="D13" s="98">
        <f>SUM(D15:D16)</f>
        <v>13.84</v>
      </c>
      <c r="E13" s="99">
        <f>SUM(E15:E16)</f>
        <v>120181.699167</v>
      </c>
      <c r="F13" s="660">
        <f>SUM(F15:G16)</f>
        <v>34158.076667000001</v>
      </c>
      <c r="G13" s="661"/>
      <c r="H13" s="660">
        <f>SUM(H15:I16)</f>
        <v>176129.76</v>
      </c>
      <c r="I13" s="661"/>
      <c r="J13" s="99">
        <f>J15+J16</f>
        <v>0</v>
      </c>
      <c r="K13" s="99">
        <f>E13+F13+H13+J13</f>
        <v>330469.53583399998</v>
      </c>
      <c r="L13" s="99">
        <v>12</v>
      </c>
      <c r="M13" s="100">
        <f>K13*L13-0.03+182000</f>
        <v>4147634.400008</v>
      </c>
      <c r="N13" s="652"/>
      <c r="O13" s="652"/>
      <c r="P13" s="101"/>
      <c r="Q13" s="95"/>
      <c r="R13" s="95"/>
      <c r="S13" s="95"/>
      <c r="T13" s="95"/>
      <c r="U13" s="95"/>
      <c r="V13" s="95"/>
      <c r="W13" s="95"/>
      <c r="X13" s="95"/>
      <c r="Y13" s="95"/>
      <c r="Z13" s="95"/>
      <c r="AA13" s="95"/>
      <c r="AB13" s="95"/>
      <c r="AC13" s="95"/>
    </row>
    <row r="14" spans="1:29" s="96" customFormat="1">
      <c r="A14" s="662" t="s">
        <v>436</v>
      </c>
      <c r="B14" s="663"/>
      <c r="C14" s="664"/>
      <c r="D14" s="98"/>
      <c r="E14" s="99"/>
      <c r="F14" s="647"/>
      <c r="G14" s="647"/>
      <c r="H14" s="647"/>
      <c r="I14" s="647"/>
      <c r="J14" s="99"/>
      <c r="K14" s="99"/>
      <c r="L14" s="99"/>
      <c r="M14" s="100"/>
      <c r="N14" s="652"/>
      <c r="O14" s="652"/>
      <c r="P14" s="101"/>
      <c r="Q14" s="95"/>
      <c r="R14" s="95"/>
      <c r="S14" s="95"/>
      <c r="T14" s="95"/>
      <c r="U14" s="95"/>
      <c r="V14" s="95"/>
      <c r="W14" s="95"/>
      <c r="X14" s="95"/>
      <c r="Y14" s="95"/>
      <c r="Z14" s="95"/>
      <c r="AA14" s="95"/>
      <c r="AB14" s="95"/>
      <c r="AC14" s="95"/>
    </row>
    <row r="15" spans="1:29" s="96" customFormat="1">
      <c r="A15" s="653" t="s">
        <v>437</v>
      </c>
      <c r="B15" s="654"/>
      <c r="C15" s="655"/>
      <c r="D15" s="98">
        <v>12.17</v>
      </c>
      <c r="E15" s="99">
        <f>168389.25-38854.2175-19200-13308.333333</f>
        <v>97026.699166999999</v>
      </c>
      <c r="F15" s="647">
        <f>46897.32-23000+3200+8048.49-987.733333</f>
        <v>34158.076667000001</v>
      </c>
      <c r="G15" s="647"/>
      <c r="H15" s="647">
        <f>134042.1-80000+23000+3200+47041.666666+180.91+28983.333334</f>
        <v>156448.01</v>
      </c>
      <c r="I15" s="647"/>
      <c r="J15" s="99"/>
      <c r="K15" s="99">
        <f>E15+F15+H15+J15</f>
        <v>287632.78583399998</v>
      </c>
      <c r="L15" s="99">
        <v>12</v>
      </c>
      <c r="M15" s="100">
        <f>K15*L15</f>
        <v>3451593.4300079998</v>
      </c>
      <c r="N15" s="652"/>
      <c r="O15" s="652"/>
      <c r="P15" s="101"/>
      <c r="Q15" s="95"/>
      <c r="R15" s="95"/>
      <c r="S15" s="95"/>
      <c r="T15" s="95"/>
      <c r="U15" s="95"/>
      <c r="V15" s="95"/>
      <c r="W15" s="95"/>
      <c r="X15" s="95"/>
      <c r="Y15" s="95"/>
      <c r="Z15" s="95"/>
      <c r="AA15" s="95"/>
      <c r="AB15" s="95"/>
      <c r="AC15" s="95"/>
    </row>
    <row r="16" spans="1:29" s="96" customFormat="1">
      <c r="A16" s="653" t="s">
        <v>438</v>
      </c>
      <c r="B16" s="654"/>
      <c r="C16" s="655"/>
      <c r="D16" s="98">
        <v>1.67</v>
      </c>
      <c r="E16" s="99">
        <v>23155</v>
      </c>
      <c r="F16" s="660"/>
      <c r="G16" s="661"/>
      <c r="H16" s="647">
        <f>19681.75</f>
        <v>19681.75</v>
      </c>
      <c r="I16" s="647"/>
      <c r="J16" s="99"/>
      <c r="K16" s="99">
        <f>E16+F16+H16+J16</f>
        <v>42836.75</v>
      </c>
      <c r="L16" s="99">
        <v>12</v>
      </c>
      <c r="M16" s="100">
        <f>K16*L16</f>
        <v>514041</v>
      </c>
      <c r="N16" s="652"/>
      <c r="O16" s="652"/>
      <c r="P16" s="101"/>
      <c r="Q16" s="95"/>
      <c r="R16" s="95"/>
      <c r="S16" s="95"/>
      <c r="T16" s="95"/>
      <c r="U16" s="95"/>
      <c r="V16" s="95"/>
      <c r="W16" s="95"/>
      <c r="X16" s="95"/>
      <c r="Y16" s="95"/>
      <c r="Z16" s="95"/>
      <c r="AA16" s="95"/>
      <c r="AB16" s="95"/>
      <c r="AC16" s="95"/>
    </row>
    <row r="17" spans="1:29" s="96" customFormat="1">
      <c r="A17" s="97">
        <v>3</v>
      </c>
      <c r="B17" s="653" t="s">
        <v>439</v>
      </c>
      <c r="C17" s="655"/>
      <c r="D17" s="98">
        <v>0.5</v>
      </c>
      <c r="E17" s="99">
        <v>6313</v>
      </c>
      <c r="F17" s="660"/>
      <c r="G17" s="661"/>
      <c r="H17" s="647">
        <f>5366.05-2704.0508333333-300+408.333333333-325</f>
        <v>2445.3324999997003</v>
      </c>
      <c r="I17" s="647"/>
      <c r="J17" s="99"/>
      <c r="K17" s="99">
        <f>E17+F17+H17+J17</f>
        <v>8758.3324999997003</v>
      </c>
      <c r="L17" s="99">
        <v>12</v>
      </c>
      <c r="M17" s="100">
        <f>K17*L17+0.01+96000-47500</f>
        <v>153599.99999999639</v>
      </c>
      <c r="N17" s="102">
        <v>153600</v>
      </c>
      <c r="O17" s="102">
        <v>153600</v>
      </c>
      <c r="P17" s="101"/>
      <c r="Q17" s="101"/>
      <c r="R17" s="95"/>
      <c r="S17" s="95"/>
      <c r="T17" s="95"/>
      <c r="U17" s="95"/>
      <c r="V17" s="95"/>
      <c r="W17" s="95"/>
      <c r="X17" s="95"/>
      <c r="Y17" s="95"/>
      <c r="Z17" s="95"/>
      <c r="AA17" s="95"/>
      <c r="AB17" s="95"/>
      <c r="AC17" s="95"/>
    </row>
    <row r="18" spans="1:29" s="96" customFormat="1">
      <c r="A18" s="97">
        <v>4</v>
      </c>
      <c r="B18" s="651" t="s">
        <v>329</v>
      </c>
      <c r="C18" s="651"/>
      <c r="D18" s="98">
        <v>2.25</v>
      </c>
      <c r="E18" s="99">
        <v>14613.75</v>
      </c>
      <c r="F18" s="647"/>
      <c r="G18" s="647"/>
      <c r="H18" s="647">
        <f>5034.45</f>
        <v>5034.45</v>
      </c>
      <c r="I18" s="647"/>
      <c r="J18" s="99">
        <f>13088+833.333333</f>
        <v>13921.333333</v>
      </c>
      <c r="K18" s="99">
        <f>E18+F18+H18+J18</f>
        <v>33569.533332999999</v>
      </c>
      <c r="L18" s="99">
        <v>12</v>
      </c>
      <c r="M18" s="100">
        <f>K18*L18+944700</f>
        <v>1347534.3999959999</v>
      </c>
      <c r="N18" s="652" t="s">
        <v>33</v>
      </c>
      <c r="O18" s="652" t="s">
        <v>33</v>
      </c>
      <c r="P18" s="101"/>
      <c r="Q18" s="95"/>
      <c r="R18" s="95"/>
      <c r="S18" s="95"/>
      <c r="T18" s="95"/>
      <c r="U18" s="95"/>
      <c r="V18" s="95"/>
      <c r="W18" s="95"/>
      <c r="X18" s="95"/>
      <c r="Y18" s="95"/>
      <c r="Z18" s="95"/>
      <c r="AA18" s="95"/>
      <c r="AB18" s="95"/>
      <c r="AC18" s="95"/>
    </row>
    <row r="19" spans="1:29" s="96" customFormat="1">
      <c r="A19" s="97"/>
      <c r="B19" s="651"/>
      <c r="C19" s="651"/>
      <c r="D19" s="98"/>
      <c r="E19" s="99"/>
      <c r="F19" s="647"/>
      <c r="G19" s="647"/>
      <c r="H19" s="647"/>
      <c r="I19" s="647"/>
      <c r="J19" s="99"/>
      <c r="K19" s="99"/>
      <c r="L19" s="99"/>
      <c r="M19" s="99"/>
      <c r="N19" s="652"/>
      <c r="O19" s="652"/>
      <c r="P19" s="103">
        <v>159700</v>
      </c>
      <c r="Q19" s="104">
        <f>109000-M17</f>
        <v>-44599.999999996391</v>
      </c>
      <c r="R19" s="105"/>
      <c r="S19" s="105"/>
      <c r="T19" s="105"/>
      <c r="U19" s="105"/>
      <c r="V19" s="95"/>
      <c r="W19" s="95"/>
      <c r="X19" s="95"/>
      <c r="Y19" s="95"/>
      <c r="Z19" s="95"/>
      <c r="AA19" s="95"/>
      <c r="AB19" s="95"/>
      <c r="AC19" s="95"/>
    </row>
    <row r="20" spans="1:29" s="38" customFormat="1">
      <c r="A20" s="33"/>
      <c r="B20" s="656" t="s">
        <v>330</v>
      </c>
      <c r="C20" s="657"/>
      <c r="D20" s="34">
        <f>D12+D13+D18+D17</f>
        <v>18.59</v>
      </c>
      <c r="E20" s="36">
        <f>E12+E13+E18+E17</f>
        <v>182717.44916700001</v>
      </c>
      <c r="F20" s="658">
        <f>F12+F13+F18+F17</f>
        <v>34158.076667000001</v>
      </c>
      <c r="G20" s="659"/>
      <c r="H20" s="658">
        <f>H12+H13+H18+H17</f>
        <v>192253.14249999973</v>
      </c>
      <c r="I20" s="659"/>
      <c r="J20" s="36">
        <f>J12+J13+J18</f>
        <v>13921.333333</v>
      </c>
      <c r="K20" s="36">
        <f>K12+K13+K18+K17</f>
        <v>423050.00166699971</v>
      </c>
      <c r="L20" s="36" t="s">
        <v>33</v>
      </c>
      <c r="M20" s="36">
        <f>M12+M13+M18+M17</f>
        <v>6251800.0000039954</v>
      </c>
      <c r="N20" s="36">
        <v>8127700</v>
      </c>
      <c r="O20" s="36">
        <v>8920000</v>
      </c>
      <c r="P20" s="75">
        <f>P19/12</f>
        <v>13308.333333333334</v>
      </c>
      <c r="Q20" s="106">
        <f>Q19/12</f>
        <v>-3716.6666666663659</v>
      </c>
      <c r="R20" s="107"/>
      <c r="S20" s="107"/>
      <c r="T20" s="107"/>
      <c r="U20" s="107"/>
      <c r="V20" s="37"/>
      <c r="W20" s="37"/>
      <c r="X20" s="37"/>
      <c r="Y20" s="37"/>
      <c r="Z20" s="37"/>
      <c r="AA20" s="37"/>
      <c r="AB20" s="37"/>
      <c r="AC20" s="37"/>
    </row>
    <row r="21" spans="1:29" s="38" customFormat="1">
      <c r="A21" s="43"/>
      <c r="B21" s="44"/>
      <c r="C21" s="44"/>
      <c r="D21" s="82"/>
      <c r="E21" s="46"/>
      <c r="F21" s="46"/>
      <c r="G21" s="46"/>
      <c r="H21" s="46"/>
      <c r="I21" s="46"/>
      <c r="J21" s="46"/>
      <c r="K21" s="46"/>
      <c r="L21" s="46"/>
      <c r="M21" s="46"/>
      <c r="N21" s="46"/>
      <c r="O21" s="46"/>
      <c r="P21" s="108"/>
      <c r="Q21" s="37"/>
      <c r="R21" s="37"/>
      <c r="S21" s="37"/>
      <c r="T21" s="37"/>
      <c r="U21" s="37"/>
      <c r="V21" s="37"/>
      <c r="W21" s="37"/>
      <c r="X21" s="37"/>
      <c r="Y21" s="37"/>
      <c r="Z21" s="37"/>
      <c r="AA21" s="37"/>
      <c r="AB21" s="37"/>
      <c r="AC21" s="37"/>
    </row>
    <row r="22" spans="1:29">
      <c r="A22" s="648" t="s">
        <v>331</v>
      </c>
      <c r="B22" s="648"/>
      <c r="C22" s="648"/>
      <c r="D22" s="648"/>
      <c r="E22" s="648"/>
      <c r="F22" s="648"/>
      <c r="G22" s="648"/>
      <c r="H22" s="648"/>
      <c r="I22" s="648"/>
      <c r="J22" s="648"/>
      <c r="K22" s="648"/>
      <c r="L22" s="648"/>
      <c r="M22" s="648"/>
      <c r="N22" s="648"/>
      <c r="P22" s="28"/>
      <c r="Q22" s="28"/>
      <c r="R22" s="28"/>
      <c r="S22" s="28"/>
      <c r="T22" s="28"/>
      <c r="U22" s="28"/>
      <c r="V22" s="28"/>
      <c r="W22" s="28"/>
      <c r="X22" s="28"/>
      <c r="Y22" s="28"/>
      <c r="Z22" s="28"/>
      <c r="AA22" s="28"/>
      <c r="AB22" s="28"/>
      <c r="AC22" s="28"/>
    </row>
    <row r="23" spans="1:29">
      <c r="E23" s="641" t="s">
        <v>440</v>
      </c>
      <c r="F23" s="641"/>
      <c r="G23" s="641"/>
      <c r="H23" s="641"/>
      <c r="I23" s="641"/>
      <c r="J23" s="641"/>
      <c r="K23" s="641"/>
      <c r="P23" s="28"/>
      <c r="Q23" s="28"/>
      <c r="R23" s="28"/>
      <c r="S23" s="28"/>
      <c r="T23" s="28"/>
      <c r="U23" s="28"/>
      <c r="V23" s="28"/>
      <c r="W23" s="28"/>
      <c r="X23" s="28"/>
      <c r="Y23" s="28"/>
      <c r="Z23" s="28"/>
      <c r="AA23" s="28"/>
      <c r="AB23" s="28"/>
      <c r="AC23" s="28"/>
    </row>
    <row r="24" spans="1:29">
      <c r="P24" s="28"/>
      <c r="Q24" s="28"/>
      <c r="R24" s="28"/>
      <c r="S24" s="28"/>
      <c r="T24" s="28"/>
      <c r="U24" s="28"/>
      <c r="V24" s="28"/>
      <c r="W24" s="28"/>
      <c r="X24" s="28"/>
      <c r="Y24" s="28"/>
      <c r="Z24" s="28"/>
      <c r="AA24" s="28"/>
      <c r="AB24" s="28"/>
      <c r="AC24" s="28"/>
    </row>
    <row r="25" spans="1:29" s="96" customFormat="1" ht="135.75" customHeight="1">
      <c r="A25" s="92" t="s">
        <v>318</v>
      </c>
      <c r="B25" s="649" t="s">
        <v>319</v>
      </c>
      <c r="C25" s="649"/>
      <c r="D25" s="93" t="s">
        <v>320</v>
      </c>
      <c r="E25" s="94" t="s">
        <v>321</v>
      </c>
      <c r="F25" s="650" t="s">
        <v>322</v>
      </c>
      <c r="G25" s="650"/>
      <c r="H25" s="650" t="s">
        <v>323</v>
      </c>
      <c r="I25" s="650"/>
      <c r="J25" s="94" t="s">
        <v>324</v>
      </c>
      <c r="K25" s="94" t="s">
        <v>325</v>
      </c>
      <c r="L25" s="94" t="s">
        <v>326</v>
      </c>
      <c r="M25" s="224" t="s">
        <v>495</v>
      </c>
      <c r="N25" s="224" t="s">
        <v>539</v>
      </c>
      <c r="O25" s="224" t="s">
        <v>573</v>
      </c>
      <c r="P25" s="95"/>
      <c r="Q25" s="95"/>
      <c r="R25" s="95"/>
      <c r="S25" s="95"/>
      <c r="T25" s="95"/>
      <c r="U25" s="95"/>
      <c r="V25" s="95"/>
      <c r="W25" s="95"/>
      <c r="X25" s="95"/>
      <c r="Y25" s="95"/>
      <c r="Z25" s="95"/>
      <c r="AA25" s="95"/>
      <c r="AB25" s="95"/>
      <c r="AC25" s="95"/>
    </row>
    <row r="26" spans="1:29" s="96" customFormat="1">
      <c r="A26" s="97">
        <v>1</v>
      </c>
      <c r="B26" s="651" t="s">
        <v>328</v>
      </c>
      <c r="C26" s="651"/>
      <c r="D26" s="98">
        <f>SUM(D28:D28)</f>
        <v>1.39</v>
      </c>
      <c r="E26" s="99">
        <f>SUM(E28:E28)</f>
        <v>19143.080000000002</v>
      </c>
      <c r="F26" s="660">
        <f>SUM(F28:G28)</f>
        <v>0</v>
      </c>
      <c r="G26" s="661"/>
      <c r="H26" s="660">
        <f>SUM(H28:I28)</f>
        <v>7657.23</v>
      </c>
      <c r="I26" s="661"/>
      <c r="J26" s="99">
        <f>J28</f>
        <v>0</v>
      </c>
      <c r="K26" s="99">
        <f>E26+F26+H26+J26</f>
        <v>26800.31</v>
      </c>
      <c r="L26" s="99">
        <v>12</v>
      </c>
      <c r="M26" s="100">
        <f>K26*L26+0.03-100000-100000+327700</f>
        <v>449303.75000000006</v>
      </c>
      <c r="N26" s="652"/>
      <c r="O26" s="652"/>
      <c r="P26" s="101"/>
      <c r="Q26" s="95"/>
      <c r="R26" s="95"/>
      <c r="S26" s="95"/>
      <c r="T26" s="95"/>
      <c r="U26" s="95"/>
      <c r="V26" s="95"/>
      <c r="W26" s="95"/>
      <c r="X26" s="95"/>
      <c r="Y26" s="95"/>
      <c r="Z26" s="95"/>
      <c r="AA26" s="95"/>
      <c r="AB26" s="95"/>
      <c r="AC26" s="95"/>
    </row>
    <row r="27" spans="1:29" s="96" customFormat="1">
      <c r="A27" s="662" t="s">
        <v>436</v>
      </c>
      <c r="B27" s="663"/>
      <c r="C27" s="664"/>
      <c r="D27" s="98"/>
      <c r="E27" s="99"/>
      <c r="F27" s="647"/>
      <c r="G27" s="647"/>
      <c r="H27" s="647"/>
      <c r="I27" s="647"/>
      <c r="J27" s="99"/>
      <c r="K27" s="99"/>
      <c r="L27" s="99"/>
      <c r="M27" s="100"/>
      <c r="N27" s="652"/>
      <c r="O27" s="652"/>
      <c r="P27" s="101"/>
      <c r="Q27" s="95"/>
      <c r="R27" s="95"/>
      <c r="S27" s="95"/>
      <c r="T27" s="95"/>
      <c r="U27" s="95"/>
      <c r="V27" s="95"/>
      <c r="W27" s="95"/>
      <c r="X27" s="95"/>
      <c r="Y27" s="95"/>
      <c r="Z27" s="95"/>
      <c r="AA27" s="95"/>
      <c r="AB27" s="95"/>
      <c r="AC27" s="95"/>
    </row>
    <row r="28" spans="1:29" s="96" customFormat="1">
      <c r="A28" s="653" t="s">
        <v>437</v>
      </c>
      <c r="B28" s="654"/>
      <c r="C28" s="655"/>
      <c r="D28" s="98">
        <v>1.39</v>
      </c>
      <c r="E28" s="99">
        <v>19143.080000000002</v>
      </c>
      <c r="F28" s="647"/>
      <c r="G28" s="647"/>
      <c r="H28" s="647">
        <v>7657.23</v>
      </c>
      <c r="I28" s="647"/>
      <c r="J28" s="99"/>
      <c r="K28" s="99">
        <f>E28+F28+H28+J28</f>
        <v>26800.31</v>
      </c>
      <c r="L28" s="99">
        <v>12</v>
      </c>
      <c r="M28" s="100">
        <f>K28*L28-100000</f>
        <v>221603.72000000003</v>
      </c>
      <c r="N28" s="652"/>
      <c r="O28" s="652"/>
      <c r="P28" s="101"/>
      <c r="Q28" s="95"/>
      <c r="R28" s="95"/>
      <c r="S28" s="95"/>
      <c r="T28" s="95"/>
      <c r="U28" s="95"/>
      <c r="V28" s="95"/>
      <c r="W28" s="95"/>
      <c r="X28" s="95"/>
      <c r="Y28" s="95"/>
      <c r="Z28" s="95"/>
      <c r="AA28" s="95"/>
      <c r="AB28" s="95"/>
      <c r="AC28" s="95"/>
    </row>
    <row r="29" spans="1:29" s="96" customFormat="1">
      <c r="A29" s="97">
        <v>2</v>
      </c>
      <c r="B29" s="651" t="s">
        <v>329</v>
      </c>
      <c r="C29" s="651"/>
      <c r="D29" s="98">
        <v>1.39</v>
      </c>
      <c r="E29" s="99">
        <v>10997.68</v>
      </c>
      <c r="F29" s="647"/>
      <c r="G29" s="647"/>
      <c r="H29" s="647">
        <v>2199.54</v>
      </c>
      <c r="I29" s="647"/>
      <c r="J29" s="99">
        <f>8040.59+3736.8725-1283.328333-2041.666667</f>
        <v>8452.4675000000007</v>
      </c>
      <c r="K29" s="99">
        <f>E29+F29+H29+J29</f>
        <v>21649.6875</v>
      </c>
      <c r="L29" s="99">
        <v>12</v>
      </c>
      <c r="M29" s="100">
        <f>K29*L29-179600</f>
        <v>80196.25</v>
      </c>
      <c r="N29" s="652" t="s">
        <v>33</v>
      </c>
      <c r="O29" s="652" t="s">
        <v>33</v>
      </c>
      <c r="P29" s="101"/>
      <c r="Q29" s="95"/>
      <c r="R29" s="95"/>
      <c r="S29" s="95"/>
      <c r="T29" s="95"/>
      <c r="U29" s="95"/>
      <c r="V29" s="95"/>
      <c r="W29" s="95"/>
      <c r="X29" s="95"/>
      <c r="Y29" s="95"/>
      <c r="Z29" s="95"/>
      <c r="AA29" s="95"/>
      <c r="AB29" s="95"/>
      <c r="AC29" s="95"/>
    </row>
    <row r="30" spans="1:29" s="96" customFormat="1">
      <c r="A30" s="97"/>
      <c r="B30" s="651"/>
      <c r="C30" s="651"/>
      <c r="D30" s="98"/>
      <c r="E30" s="99"/>
      <c r="F30" s="647"/>
      <c r="G30" s="647"/>
      <c r="H30" s="647"/>
      <c r="I30" s="647"/>
      <c r="J30" s="99"/>
      <c r="K30" s="99"/>
      <c r="L30" s="99"/>
      <c r="M30" s="99"/>
      <c r="N30" s="652"/>
      <c r="O30" s="652"/>
      <c r="P30" s="101"/>
      <c r="Q30" s="95"/>
      <c r="R30" s="95"/>
      <c r="S30" s="95"/>
      <c r="T30" s="95"/>
      <c r="U30" s="95"/>
      <c r="V30" s="95"/>
      <c r="W30" s="95"/>
      <c r="X30" s="95"/>
      <c r="Y30" s="95"/>
      <c r="Z30" s="95"/>
      <c r="AA30" s="95"/>
      <c r="AB30" s="95"/>
      <c r="AC30" s="95"/>
    </row>
    <row r="31" spans="1:29" s="38" customFormat="1">
      <c r="A31" s="33"/>
      <c r="B31" s="656" t="s">
        <v>330</v>
      </c>
      <c r="C31" s="657"/>
      <c r="D31" s="34">
        <f>D26+D29</f>
        <v>2.78</v>
      </c>
      <c r="E31" s="36">
        <f>E26+E29</f>
        <v>30140.760000000002</v>
      </c>
      <c r="F31" s="658">
        <f>F26+F29</f>
        <v>0</v>
      </c>
      <c r="G31" s="659"/>
      <c r="H31" s="658">
        <f>H26+H29</f>
        <v>9856.77</v>
      </c>
      <c r="I31" s="659"/>
      <c r="J31" s="36">
        <f>J26+J29</f>
        <v>8452.4675000000007</v>
      </c>
      <c r="K31" s="36">
        <f>K26+K29</f>
        <v>48449.997499999998</v>
      </c>
      <c r="L31" s="36" t="s">
        <v>33</v>
      </c>
      <c r="M31" s="36">
        <f>M26+M29</f>
        <v>529500</v>
      </c>
      <c r="N31" s="36">
        <v>589000</v>
      </c>
      <c r="O31" s="36">
        <v>660300</v>
      </c>
      <c r="P31" s="75">
        <v>24500</v>
      </c>
      <c r="Q31" s="108">
        <f>P31-M31</f>
        <v>-505000</v>
      </c>
      <c r="R31" s="37"/>
      <c r="S31" s="37"/>
      <c r="T31" s="37"/>
      <c r="U31" s="37"/>
      <c r="V31" s="37"/>
      <c r="W31" s="37"/>
      <c r="X31" s="37"/>
      <c r="Y31" s="37"/>
      <c r="Z31" s="37"/>
      <c r="AA31" s="37"/>
      <c r="AB31" s="37"/>
      <c r="AC31" s="37"/>
    </row>
    <row r="32" spans="1:29" s="38" customFormat="1">
      <c r="A32" s="43"/>
      <c r="B32" s="44"/>
      <c r="C32" s="44"/>
      <c r="D32" s="82"/>
      <c r="E32" s="46"/>
      <c r="F32" s="46"/>
      <c r="G32" s="46"/>
      <c r="H32" s="46"/>
      <c r="I32" s="46"/>
      <c r="J32" s="46"/>
      <c r="K32" s="46"/>
      <c r="L32" s="46"/>
      <c r="M32" s="46"/>
      <c r="N32" s="46"/>
      <c r="O32" s="46"/>
      <c r="P32" s="75">
        <f>P31/12</f>
        <v>2041.6666666666667</v>
      </c>
      <c r="Q32" s="37"/>
      <c r="R32" s="37"/>
      <c r="S32" s="37"/>
      <c r="T32" s="37"/>
      <c r="U32" s="37"/>
      <c r="V32" s="37"/>
      <c r="W32" s="37"/>
      <c r="X32" s="37"/>
      <c r="Y32" s="37"/>
      <c r="Z32" s="37"/>
      <c r="AA32" s="37"/>
      <c r="AB32" s="37"/>
      <c r="AC32" s="37"/>
    </row>
    <row r="34" spans="1:29">
      <c r="A34" s="648" t="s">
        <v>441</v>
      </c>
      <c r="B34" s="648"/>
      <c r="C34" s="648"/>
      <c r="D34" s="648"/>
      <c r="E34" s="648"/>
      <c r="F34" s="648"/>
      <c r="G34" s="648"/>
      <c r="H34" s="648"/>
      <c r="I34" s="648"/>
      <c r="J34" s="648"/>
      <c r="K34" s="648"/>
      <c r="L34" s="648"/>
      <c r="M34" s="648"/>
      <c r="N34" s="648"/>
      <c r="P34" s="28"/>
      <c r="Q34" s="28"/>
      <c r="R34" s="28"/>
      <c r="S34" s="28"/>
      <c r="T34" s="28"/>
      <c r="U34" s="28"/>
      <c r="V34" s="28"/>
      <c r="W34" s="28"/>
      <c r="X34" s="28"/>
      <c r="Y34" s="28"/>
      <c r="Z34" s="28"/>
      <c r="AA34" s="28"/>
      <c r="AB34" s="28"/>
      <c r="AC34" s="28"/>
    </row>
    <row r="35" spans="1:29">
      <c r="E35" s="641" t="s">
        <v>332</v>
      </c>
      <c r="F35" s="641"/>
      <c r="G35" s="641"/>
      <c r="H35" s="641"/>
      <c r="I35" s="641"/>
      <c r="J35" s="641"/>
      <c r="K35" s="641"/>
      <c r="P35" s="28"/>
      <c r="Q35" s="28"/>
      <c r="R35" s="28"/>
      <c r="S35" s="28"/>
      <c r="T35" s="28"/>
      <c r="U35" s="28"/>
      <c r="V35" s="28"/>
      <c r="W35" s="28"/>
      <c r="X35" s="28"/>
      <c r="Y35" s="28"/>
      <c r="Z35" s="28"/>
      <c r="AA35" s="28"/>
      <c r="AB35" s="28"/>
      <c r="AC35" s="28"/>
    </row>
    <row r="36" spans="1:29">
      <c r="P36" s="28"/>
      <c r="Q36" s="28"/>
      <c r="R36" s="28"/>
      <c r="S36" s="28"/>
      <c r="T36" s="28"/>
      <c r="U36" s="28"/>
      <c r="V36" s="28"/>
      <c r="W36" s="28"/>
      <c r="X36" s="28"/>
      <c r="Y36" s="28"/>
      <c r="Z36" s="28"/>
      <c r="AA36" s="28"/>
      <c r="AB36" s="28"/>
      <c r="AC36" s="28"/>
    </row>
    <row r="37" spans="1:29" ht="135" customHeight="1">
      <c r="A37" s="30" t="s">
        <v>318</v>
      </c>
      <c r="B37" s="669" t="s">
        <v>319</v>
      </c>
      <c r="C37" s="669"/>
      <c r="D37" s="31" t="s">
        <v>320</v>
      </c>
      <c r="E37" s="78" t="s">
        <v>321</v>
      </c>
      <c r="F37" s="670" t="s">
        <v>322</v>
      </c>
      <c r="G37" s="670"/>
      <c r="H37" s="670" t="s">
        <v>323</v>
      </c>
      <c r="I37" s="670"/>
      <c r="J37" s="78" t="s">
        <v>324</v>
      </c>
      <c r="K37" s="78" t="s">
        <v>325</v>
      </c>
      <c r="L37" s="78" t="s">
        <v>326</v>
      </c>
      <c r="M37" s="225" t="s">
        <v>495</v>
      </c>
      <c r="N37" s="224" t="s">
        <v>539</v>
      </c>
      <c r="O37" s="224" t="s">
        <v>573</v>
      </c>
      <c r="P37" s="28"/>
      <c r="Q37" s="28"/>
      <c r="R37" s="28"/>
      <c r="S37" s="28"/>
      <c r="T37" s="28"/>
      <c r="U37" s="28"/>
      <c r="V37" s="28"/>
      <c r="W37" s="28"/>
      <c r="X37" s="28"/>
      <c r="Y37" s="28"/>
      <c r="Z37" s="28"/>
      <c r="AA37" s="28"/>
      <c r="AB37" s="28"/>
      <c r="AC37" s="28"/>
    </row>
    <row r="38" spans="1:29" hidden="1">
      <c r="A38" s="79"/>
      <c r="B38" s="665"/>
      <c r="C38" s="665"/>
      <c r="D38" s="89"/>
      <c r="E38" s="80"/>
      <c r="F38" s="666"/>
      <c r="G38" s="666"/>
      <c r="H38" s="666"/>
      <c r="I38" s="666"/>
      <c r="J38" s="80"/>
      <c r="K38" s="80"/>
      <c r="L38" s="80"/>
      <c r="M38" s="39"/>
      <c r="N38" s="99"/>
      <c r="O38" s="99"/>
      <c r="P38" s="28"/>
      <c r="Q38" s="28"/>
      <c r="R38" s="28"/>
      <c r="S38" s="28"/>
      <c r="T38" s="28"/>
      <c r="U38" s="28"/>
      <c r="V38" s="28"/>
      <c r="W38" s="28"/>
      <c r="X38" s="28"/>
      <c r="Y38" s="28"/>
      <c r="Z38" s="28"/>
      <c r="AA38" s="28"/>
      <c r="AB38" s="28"/>
      <c r="AC38" s="28"/>
    </row>
    <row r="39" spans="1:29" hidden="1">
      <c r="A39" s="79"/>
      <c r="B39" s="665"/>
      <c r="C39" s="665"/>
      <c r="D39" s="89"/>
      <c r="E39" s="80"/>
      <c r="F39" s="667"/>
      <c r="G39" s="668"/>
      <c r="H39" s="666"/>
      <c r="I39" s="666"/>
      <c r="J39" s="80"/>
      <c r="K39" s="80"/>
      <c r="L39" s="80"/>
      <c r="M39" s="39"/>
      <c r="N39" s="99"/>
      <c r="O39" s="99"/>
      <c r="P39" s="28"/>
      <c r="Q39" s="28"/>
      <c r="R39" s="28"/>
      <c r="S39" s="28"/>
      <c r="T39" s="28"/>
      <c r="U39" s="28"/>
      <c r="V39" s="28"/>
      <c r="W39" s="28"/>
      <c r="X39" s="28"/>
      <c r="Y39" s="28"/>
      <c r="Z39" s="28"/>
      <c r="AA39" s="28"/>
      <c r="AB39" s="28"/>
      <c r="AC39" s="28"/>
    </row>
    <row r="40" spans="1:29" hidden="1">
      <c r="A40" s="674"/>
      <c r="B40" s="675"/>
      <c r="C40" s="676"/>
      <c r="D40" s="89"/>
      <c r="E40" s="80"/>
      <c r="F40" s="666"/>
      <c r="G40" s="666"/>
      <c r="H40" s="666"/>
      <c r="I40" s="666"/>
      <c r="J40" s="80"/>
      <c r="K40" s="80"/>
      <c r="L40" s="80"/>
      <c r="M40" s="39"/>
      <c r="N40" s="99"/>
      <c r="O40" s="99"/>
      <c r="P40" s="28"/>
      <c r="Q40" s="28"/>
      <c r="R40" s="28"/>
      <c r="S40" s="28"/>
      <c r="T40" s="28"/>
      <c r="U40" s="28"/>
      <c r="V40" s="28"/>
      <c r="W40" s="28"/>
      <c r="X40" s="28"/>
      <c r="Y40" s="28"/>
      <c r="Z40" s="28"/>
      <c r="AA40" s="28"/>
      <c r="AB40" s="28"/>
      <c r="AC40" s="28"/>
    </row>
    <row r="41" spans="1:29" hidden="1">
      <c r="A41" s="671"/>
      <c r="B41" s="672"/>
      <c r="C41" s="673"/>
      <c r="D41" s="89"/>
      <c r="E41" s="80"/>
      <c r="F41" s="666"/>
      <c r="G41" s="666"/>
      <c r="H41" s="666"/>
      <c r="I41" s="666"/>
      <c r="J41" s="80"/>
      <c r="K41" s="80"/>
      <c r="L41" s="80"/>
      <c r="M41" s="39"/>
      <c r="N41" s="99"/>
      <c r="O41" s="99"/>
      <c r="P41" s="28"/>
      <c r="Q41" s="28"/>
      <c r="R41" s="28"/>
      <c r="S41" s="28"/>
      <c r="T41" s="28"/>
      <c r="U41" s="28"/>
      <c r="V41" s="28"/>
      <c r="W41" s="28"/>
      <c r="X41" s="28"/>
      <c r="Y41" s="28"/>
      <c r="Z41" s="28"/>
      <c r="AA41" s="28"/>
      <c r="AB41" s="28"/>
      <c r="AC41" s="28"/>
    </row>
    <row r="42" spans="1:29" hidden="1">
      <c r="A42" s="671"/>
      <c r="B42" s="672"/>
      <c r="C42" s="673"/>
      <c r="D42" s="89"/>
      <c r="E42" s="80"/>
      <c r="F42" s="667"/>
      <c r="G42" s="668"/>
      <c r="H42" s="666"/>
      <c r="I42" s="666"/>
      <c r="J42" s="80"/>
      <c r="K42" s="80"/>
      <c r="L42" s="80"/>
      <c r="M42" s="39"/>
      <c r="N42" s="99"/>
      <c r="O42" s="99"/>
      <c r="P42" s="32"/>
      <c r="Q42" s="28"/>
      <c r="R42" s="28"/>
      <c r="S42" s="28"/>
      <c r="T42" s="28"/>
      <c r="U42" s="28"/>
      <c r="V42" s="28"/>
      <c r="W42" s="28"/>
      <c r="X42" s="28"/>
      <c r="Y42" s="28"/>
      <c r="Z42" s="28"/>
      <c r="AA42" s="28"/>
      <c r="AB42" s="28"/>
      <c r="AC42" s="28"/>
    </row>
    <row r="43" spans="1:29" hidden="1">
      <c r="A43" s="671"/>
      <c r="B43" s="672"/>
      <c r="C43" s="673"/>
      <c r="D43" s="89"/>
      <c r="E43" s="80"/>
      <c r="F43" s="667"/>
      <c r="G43" s="668"/>
      <c r="H43" s="666"/>
      <c r="I43" s="666"/>
      <c r="J43" s="80"/>
      <c r="K43" s="80"/>
      <c r="L43" s="80"/>
      <c r="M43" s="39"/>
      <c r="N43" s="99"/>
      <c r="O43" s="99"/>
      <c r="P43" s="32"/>
      <c r="Q43" s="28"/>
      <c r="R43" s="28"/>
      <c r="S43" s="28"/>
      <c r="T43" s="28"/>
      <c r="U43" s="28"/>
      <c r="V43" s="28"/>
      <c r="W43" s="28"/>
      <c r="X43" s="28"/>
      <c r="Y43" s="28"/>
      <c r="Z43" s="28"/>
      <c r="AA43" s="28"/>
      <c r="AB43" s="28"/>
      <c r="AC43" s="28"/>
    </row>
    <row r="44" spans="1:29" hidden="1">
      <c r="A44" s="671"/>
      <c r="B44" s="672"/>
      <c r="C44" s="673"/>
      <c r="D44" s="89"/>
      <c r="E44" s="80"/>
      <c r="F44" s="667"/>
      <c r="G44" s="668"/>
      <c r="H44" s="666"/>
      <c r="I44" s="666"/>
      <c r="J44" s="80"/>
      <c r="K44" s="80"/>
      <c r="L44" s="80"/>
      <c r="M44" s="39"/>
      <c r="N44" s="99"/>
      <c r="O44" s="99"/>
      <c r="P44" s="28"/>
      <c r="Q44" s="28"/>
      <c r="R44" s="28"/>
      <c r="S44" s="28"/>
      <c r="T44" s="28"/>
      <c r="U44" s="28"/>
      <c r="V44" s="28"/>
      <c r="W44" s="28"/>
      <c r="X44" s="28"/>
      <c r="Y44" s="28"/>
      <c r="Z44" s="28"/>
      <c r="AA44" s="28"/>
      <c r="AB44" s="28"/>
      <c r="AC44" s="28"/>
    </row>
    <row r="45" spans="1:29" hidden="1">
      <c r="A45" s="79">
        <v>1</v>
      </c>
      <c r="B45" s="665" t="s">
        <v>329</v>
      </c>
      <c r="C45" s="665"/>
      <c r="D45" s="89"/>
      <c r="E45" s="80"/>
      <c r="F45" s="667"/>
      <c r="G45" s="668"/>
      <c r="H45" s="666"/>
      <c r="I45" s="666"/>
      <c r="J45" s="80"/>
      <c r="K45" s="80">
        <f>E45+F45+H45+J45</f>
        <v>0</v>
      </c>
      <c r="L45" s="80"/>
      <c r="M45" s="39">
        <f>K45*L45</f>
        <v>0</v>
      </c>
      <c r="N45" s="677" t="s">
        <v>33</v>
      </c>
      <c r="O45" s="677" t="s">
        <v>33</v>
      </c>
      <c r="P45" s="28"/>
      <c r="Q45" s="28"/>
      <c r="R45" s="28"/>
      <c r="S45" s="28"/>
      <c r="T45" s="28"/>
      <c r="U45" s="28"/>
      <c r="V45" s="28"/>
      <c r="W45" s="28"/>
      <c r="X45" s="28"/>
      <c r="Y45" s="28"/>
      <c r="Z45" s="28"/>
      <c r="AA45" s="28"/>
      <c r="AB45" s="28"/>
      <c r="AC45" s="28"/>
    </row>
    <row r="46" spans="1:29">
      <c r="A46" s="79">
        <v>1</v>
      </c>
      <c r="B46" s="665" t="s">
        <v>329</v>
      </c>
      <c r="C46" s="665"/>
      <c r="D46" s="109">
        <v>5.55</v>
      </c>
      <c r="E46" s="81">
        <v>24821.95</v>
      </c>
      <c r="F46" s="679"/>
      <c r="G46" s="679"/>
      <c r="H46" s="679">
        <v>1773.2</v>
      </c>
      <c r="I46" s="679"/>
      <c r="J46" s="81">
        <f>50494.35-422.8366667-8333.333333+36425</f>
        <v>78163.180000299995</v>
      </c>
      <c r="K46" s="81">
        <f>E46+H46+J46+F46</f>
        <v>104758.33000029999</v>
      </c>
      <c r="L46" s="81">
        <v>12</v>
      </c>
      <c r="M46" s="81">
        <f>K46*L46+0.04+190900</f>
        <v>1448000.0000036</v>
      </c>
      <c r="N46" s="678"/>
      <c r="O46" s="678"/>
      <c r="P46" s="110"/>
      <c r="Q46" s="28"/>
      <c r="R46" s="28"/>
      <c r="S46" s="28"/>
      <c r="T46" s="28"/>
      <c r="U46" s="28"/>
      <c r="V46" s="28"/>
      <c r="W46" s="28"/>
      <c r="X46" s="28"/>
      <c r="Y46" s="28"/>
      <c r="Z46" s="28"/>
      <c r="AA46" s="28"/>
      <c r="AB46" s="28"/>
      <c r="AC46" s="28"/>
    </row>
    <row r="47" spans="1:29" s="38" customFormat="1">
      <c r="A47" s="33"/>
      <c r="B47" s="656" t="s">
        <v>330</v>
      </c>
      <c r="C47" s="657"/>
      <c r="D47" s="111">
        <f>D46</f>
        <v>5.55</v>
      </c>
      <c r="E47" s="36">
        <f>E46</f>
        <v>24821.95</v>
      </c>
      <c r="F47" s="658">
        <f>F46</f>
        <v>0</v>
      </c>
      <c r="G47" s="659"/>
      <c r="H47" s="658">
        <f>H38+H39+H45</f>
        <v>0</v>
      </c>
      <c r="I47" s="659"/>
      <c r="J47" s="36">
        <f>J46</f>
        <v>78163.180000299995</v>
      </c>
      <c r="K47" s="36">
        <f>K46</f>
        <v>104758.33000029999</v>
      </c>
      <c r="L47" s="36" t="s">
        <v>33</v>
      </c>
      <c r="M47" s="240">
        <f>M46</f>
        <v>1448000.0000036</v>
      </c>
      <c r="N47" s="240">
        <v>1448000</v>
      </c>
      <c r="O47" s="240">
        <v>1397200</v>
      </c>
      <c r="P47" s="113">
        <v>437100</v>
      </c>
      <c r="Q47" s="108">
        <f>P47:P48-M47</f>
        <v>-1010900.0000036</v>
      </c>
      <c r="R47" s="37"/>
      <c r="S47" s="37"/>
      <c r="T47" s="37"/>
      <c r="U47" s="37"/>
      <c r="V47" s="37"/>
      <c r="W47" s="37"/>
      <c r="X47" s="37"/>
      <c r="Y47" s="37"/>
      <c r="Z47" s="37"/>
      <c r="AA47" s="37"/>
      <c r="AB47" s="37"/>
      <c r="AC47" s="37"/>
    </row>
    <row r="48" spans="1:29">
      <c r="N48" s="96"/>
      <c r="O48" s="96"/>
      <c r="P48" s="114">
        <f>P47/L46</f>
        <v>36425</v>
      </c>
    </row>
    <row r="49" spans="1:29">
      <c r="A49" s="648" t="s">
        <v>519</v>
      </c>
      <c r="B49" s="648"/>
      <c r="C49" s="648"/>
      <c r="D49" s="648"/>
      <c r="E49" s="648"/>
      <c r="F49" s="648"/>
      <c r="G49" s="648"/>
      <c r="H49" s="648"/>
      <c r="I49" s="648"/>
      <c r="J49" s="648"/>
      <c r="K49" s="648"/>
      <c r="L49" s="648"/>
      <c r="M49" s="648"/>
      <c r="N49" s="648"/>
      <c r="P49" s="32"/>
      <c r="Q49" s="32"/>
      <c r="R49" s="28"/>
      <c r="S49" s="28"/>
      <c r="T49" s="28"/>
      <c r="U49" s="28"/>
      <c r="V49" s="28"/>
      <c r="W49" s="28"/>
      <c r="X49" s="28"/>
      <c r="Y49" s="28"/>
      <c r="Z49" s="28"/>
      <c r="AA49" s="28"/>
      <c r="AB49" s="28"/>
      <c r="AC49" s="28"/>
    </row>
    <row r="50" spans="1:29">
      <c r="E50" s="641" t="s">
        <v>443</v>
      </c>
      <c r="F50" s="641"/>
      <c r="G50" s="641"/>
      <c r="H50" s="641"/>
      <c r="I50" s="641"/>
      <c r="J50" s="641"/>
      <c r="K50" s="641"/>
      <c r="P50" s="28"/>
      <c r="Q50" s="28"/>
      <c r="R50" s="28"/>
      <c r="S50" s="28"/>
      <c r="T50" s="28"/>
      <c r="U50" s="28"/>
      <c r="V50" s="28"/>
      <c r="W50" s="28"/>
      <c r="X50" s="28"/>
      <c r="Y50" s="28"/>
      <c r="Z50" s="28"/>
      <c r="AA50" s="28"/>
      <c r="AB50" s="28"/>
      <c r="AC50" s="28"/>
    </row>
    <row r="51" spans="1:29">
      <c r="P51" s="28"/>
      <c r="Q51" s="28"/>
      <c r="R51" s="28"/>
      <c r="S51" s="28"/>
      <c r="T51" s="28"/>
      <c r="U51" s="28"/>
      <c r="V51" s="28"/>
      <c r="W51" s="28"/>
      <c r="X51" s="28"/>
      <c r="Y51" s="28"/>
      <c r="Z51" s="28"/>
      <c r="AA51" s="28"/>
      <c r="AB51" s="28"/>
      <c r="AC51" s="28"/>
    </row>
    <row r="52" spans="1:29" ht="139.5" customHeight="1">
      <c r="A52" s="30" t="s">
        <v>318</v>
      </c>
      <c r="B52" s="669" t="s">
        <v>319</v>
      </c>
      <c r="C52" s="669"/>
      <c r="D52" s="31" t="s">
        <v>320</v>
      </c>
      <c r="E52" s="78" t="s">
        <v>321</v>
      </c>
      <c r="F52" s="670" t="s">
        <v>322</v>
      </c>
      <c r="G52" s="670"/>
      <c r="H52" s="670" t="s">
        <v>323</v>
      </c>
      <c r="I52" s="670"/>
      <c r="J52" s="78" t="s">
        <v>324</v>
      </c>
      <c r="K52" s="78" t="s">
        <v>325</v>
      </c>
      <c r="L52" s="78" t="s">
        <v>326</v>
      </c>
      <c r="M52" s="225" t="s">
        <v>495</v>
      </c>
      <c r="N52" s="225" t="s">
        <v>539</v>
      </c>
      <c r="O52" s="225" t="s">
        <v>573</v>
      </c>
      <c r="P52" s="28"/>
      <c r="Q52" s="28"/>
      <c r="R52" s="28"/>
      <c r="S52" s="28"/>
      <c r="T52" s="28"/>
      <c r="U52" s="28"/>
      <c r="V52" s="28"/>
      <c r="W52" s="28"/>
      <c r="X52" s="28"/>
      <c r="Y52" s="28"/>
      <c r="Z52" s="28"/>
      <c r="AA52" s="28"/>
      <c r="AB52" s="28"/>
      <c r="AC52" s="28"/>
    </row>
    <row r="53" spans="1:29" hidden="1">
      <c r="A53" s="79"/>
      <c r="B53" s="665"/>
      <c r="C53" s="665"/>
      <c r="D53" s="89"/>
      <c r="E53" s="80"/>
      <c r="F53" s="666"/>
      <c r="G53" s="666"/>
      <c r="H53" s="666"/>
      <c r="I53" s="666"/>
      <c r="J53" s="80"/>
      <c r="K53" s="80"/>
      <c r="L53" s="80"/>
      <c r="M53" s="39"/>
      <c r="N53" s="81"/>
      <c r="O53" s="81"/>
      <c r="P53" s="28"/>
      <c r="Q53" s="28"/>
      <c r="R53" s="28"/>
      <c r="S53" s="28"/>
      <c r="T53" s="28"/>
      <c r="U53" s="28"/>
      <c r="V53" s="28"/>
      <c r="W53" s="28"/>
      <c r="X53" s="28"/>
      <c r="Y53" s="28"/>
      <c r="Z53" s="28"/>
      <c r="AA53" s="28"/>
      <c r="AB53" s="28"/>
      <c r="AC53" s="28"/>
    </row>
    <row r="54" spans="1:29" hidden="1">
      <c r="A54" s="79"/>
      <c r="B54" s="665"/>
      <c r="C54" s="665"/>
      <c r="D54" s="89"/>
      <c r="E54" s="80"/>
      <c r="F54" s="667"/>
      <c r="G54" s="668"/>
      <c r="H54" s="666"/>
      <c r="I54" s="666"/>
      <c r="J54" s="80"/>
      <c r="K54" s="80"/>
      <c r="L54" s="80"/>
      <c r="M54" s="39"/>
      <c r="N54" s="81"/>
      <c r="O54" s="81"/>
      <c r="P54" s="28"/>
      <c r="Q54" s="28"/>
      <c r="R54" s="28"/>
      <c r="S54" s="28"/>
      <c r="T54" s="28"/>
      <c r="U54" s="28"/>
      <c r="V54" s="28"/>
      <c r="W54" s="28"/>
      <c r="X54" s="28"/>
      <c r="Y54" s="28"/>
      <c r="Z54" s="28"/>
      <c r="AA54" s="28"/>
      <c r="AB54" s="28"/>
      <c r="AC54" s="28"/>
    </row>
    <row r="55" spans="1:29" hidden="1">
      <c r="A55" s="674"/>
      <c r="B55" s="675"/>
      <c r="C55" s="676"/>
      <c r="D55" s="89"/>
      <c r="E55" s="80"/>
      <c r="F55" s="666"/>
      <c r="G55" s="666"/>
      <c r="H55" s="666"/>
      <c r="I55" s="666"/>
      <c r="J55" s="80"/>
      <c r="K55" s="80"/>
      <c r="L55" s="80"/>
      <c r="M55" s="39"/>
      <c r="N55" s="81"/>
      <c r="O55" s="81"/>
      <c r="P55" s="28"/>
      <c r="Q55" s="28"/>
      <c r="R55" s="28"/>
      <c r="S55" s="28"/>
      <c r="T55" s="28"/>
      <c r="U55" s="28"/>
      <c r="V55" s="28"/>
      <c r="W55" s="28"/>
      <c r="X55" s="28"/>
      <c r="Y55" s="28"/>
      <c r="Z55" s="28"/>
      <c r="AA55" s="28"/>
      <c r="AB55" s="28"/>
      <c r="AC55" s="28"/>
    </row>
    <row r="56" spans="1:29" hidden="1">
      <c r="A56" s="671"/>
      <c r="B56" s="672"/>
      <c r="C56" s="673"/>
      <c r="D56" s="89"/>
      <c r="E56" s="80"/>
      <c r="F56" s="666"/>
      <c r="G56" s="666"/>
      <c r="H56" s="666"/>
      <c r="I56" s="666"/>
      <c r="J56" s="80"/>
      <c r="K56" s="80"/>
      <c r="L56" s="80"/>
      <c r="M56" s="39"/>
      <c r="N56" s="81"/>
      <c r="O56" s="81"/>
      <c r="P56" s="28"/>
      <c r="Q56" s="28"/>
      <c r="R56" s="28"/>
      <c r="S56" s="28"/>
      <c r="T56" s="28"/>
      <c r="U56" s="28"/>
      <c r="V56" s="28"/>
      <c r="W56" s="28"/>
      <c r="X56" s="28"/>
      <c r="Y56" s="28"/>
      <c r="Z56" s="28"/>
      <c r="AA56" s="28"/>
      <c r="AB56" s="28"/>
      <c r="AC56" s="28"/>
    </row>
    <row r="57" spans="1:29" hidden="1">
      <c r="A57" s="671"/>
      <c r="B57" s="672"/>
      <c r="C57" s="673"/>
      <c r="D57" s="89"/>
      <c r="E57" s="80"/>
      <c r="F57" s="667"/>
      <c r="G57" s="668"/>
      <c r="H57" s="666"/>
      <c r="I57" s="666"/>
      <c r="J57" s="80"/>
      <c r="K57" s="80"/>
      <c r="L57" s="80"/>
      <c r="M57" s="39"/>
      <c r="N57" s="81"/>
      <c r="O57" s="81"/>
      <c r="P57" s="32"/>
      <c r="Q57" s="28"/>
      <c r="R57" s="28"/>
      <c r="S57" s="28"/>
      <c r="T57" s="28"/>
      <c r="U57" s="28"/>
      <c r="V57" s="28"/>
      <c r="W57" s="28"/>
      <c r="X57" s="28"/>
      <c r="Y57" s="28"/>
      <c r="Z57" s="28"/>
      <c r="AA57" s="28"/>
      <c r="AB57" s="28"/>
      <c r="AC57" s="28"/>
    </row>
    <row r="58" spans="1:29" hidden="1">
      <c r="A58" s="671"/>
      <c r="B58" s="672"/>
      <c r="C58" s="673"/>
      <c r="D58" s="89"/>
      <c r="E58" s="80"/>
      <c r="F58" s="667"/>
      <c r="G58" s="668"/>
      <c r="H58" s="666"/>
      <c r="I58" s="666"/>
      <c r="J58" s="80"/>
      <c r="K58" s="80"/>
      <c r="L58" s="80"/>
      <c r="M58" s="39"/>
      <c r="N58" s="81"/>
      <c r="O58" s="81"/>
      <c r="P58" s="32"/>
      <c r="Q58" s="28"/>
      <c r="R58" s="28"/>
      <c r="S58" s="28"/>
      <c r="T58" s="28"/>
      <c r="U58" s="28"/>
      <c r="V58" s="28"/>
      <c r="W58" s="28"/>
      <c r="X58" s="28"/>
      <c r="Y58" s="28"/>
      <c r="Z58" s="28"/>
      <c r="AA58" s="28"/>
      <c r="AB58" s="28"/>
      <c r="AC58" s="28"/>
    </row>
    <row r="59" spans="1:29" hidden="1">
      <c r="A59" s="671"/>
      <c r="B59" s="672"/>
      <c r="C59" s="673"/>
      <c r="D59" s="89"/>
      <c r="E59" s="80"/>
      <c r="F59" s="667"/>
      <c r="G59" s="668"/>
      <c r="H59" s="666"/>
      <c r="I59" s="666"/>
      <c r="J59" s="80"/>
      <c r="K59" s="80"/>
      <c r="L59" s="80"/>
      <c r="M59" s="39"/>
      <c r="N59" s="81"/>
      <c r="O59" s="81"/>
      <c r="P59" s="28"/>
      <c r="Q59" s="28"/>
      <c r="R59" s="28"/>
      <c r="S59" s="28"/>
      <c r="T59" s="28"/>
      <c r="U59" s="28"/>
      <c r="V59" s="28"/>
      <c r="W59" s="28"/>
      <c r="X59" s="28"/>
      <c r="Y59" s="28"/>
      <c r="Z59" s="28"/>
      <c r="AA59" s="28"/>
      <c r="AB59" s="28"/>
      <c r="AC59" s="28"/>
    </row>
    <row r="60" spans="1:29">
      <c r="A60" s="79">
        <v>1</v>
      </c>
      <c r="B60" s="665" t="s">
        <v>329</v>
      </c>
      <c r="C60" s="665"/>
      <c r="D60" s="109">
        <v>3</v>
      </c>
      <c r="E60" s="81">
        <v>14383</v>
      </c>
      <c r="F60" s="680"/>
      <c r="G60" s="681"/>
      <c r="H60" s="679">
        <v>5822.25</v>
      </c>
      <c r="I60" s="679"/>
      <c r="J60" s="81">
        <f>21464.75+5713.333333-6330.095+1988.428334+8250-258.333333</f>
        <v>30828.083333999999</v>
      </c>
      <c r="K60" s="81">
        <f>E60+F60+H60+J60</f>
        <v>51033.333333999995</v>
      </c>
      <c r="L60" s="81">
        <v>12</v>
      </c>
      <c r="M60" s="81">
        <f>K60*L60+60800</f>
        <v>673200.00000799994</v>
      </c>
      <c r="N60" s="682" t="s">
        <v>33</v>
      </c>
      <c r="O60" s="682" t="s">
        <v>33</v>
      </c>
      <c r="P60" s="28"/>
      <c r="Q60" s="28"/>
      <c r="R60" s="28"/>
      <c r="S60" s="28"/>
      <c r="T60" s="28"/>
      <c r="U60" s="28"/>
      <c r="V60" s="28"/>
      <c r="W60" s="28"/>
      <c r="X60" s="28"/>
      <c r="Y60" s="28"/>
      <c r="Z60" s="28"/>
      <c r="AA60" s="28"/>
      <c r="AB60" s="28"/>
      <c r="AC60" s="28"/>
    </row>
    <row r="61" spans="1:29" hidden="1">
      <c r="A61" s="79"/>
      <c r="B61" s="665"/>
      <c r="C61" s="665"/>
      <c r="D61" s="109"/>
      <c r="E61" s="81"/>
      <c r="F61" s="679"/>
      <c r="G61" s="679"/>
      <c r="H61" s="679"/>
      <c r="I61" s="679"/>
      <c r="J61" s="81"/>
      <c r="K61" s="81"/>
      <c r="L61" s="81"/>
      <c r="M61" s="81"/>
      <c r="N61" s="683"/>
      <c r="O61" s="683"/>
      <c r="P61" s="110">
        <f>855600-M60</f>
        <v>182399.99999200006</v>
      </c>
      <c r="Q61" s="28"/>
      <c r="R61" s="28"/>
      <c r="S61" s="28"/>
      <c r="T61" s="28"/>
      <c r="U61" s="28"/>
      <c r="V61" s="28"/>
      <c r="W61" s="28"/>
      <c r="X61" s="28"/>
      <c r="Y61" s="28"/>
      <c r="Z61" s="28"/>
      <c r="AA61" s="28"/>
      <c r="AB61" s="28"/>
      <c r="AC61" s="28"/>
    </row>
    <row r="62" spans="1:29" s="38" customFormat="1">
      <c r="A62" s="33"/>
      <c r="B62" s="656" t="s">
        <v>330</v>
      </c>
      <c r="C62" s="657"/>
      <c r="D62" s="111">
        <f>D53+D54+D60</f>
        <v>3</v>
      </c>
      <c r="E62" s="36">
        <f>E53+E54+E60</f>
        <v>14383</v>
      </c>
      <c r="F62" s="658">
        <f>F53+F54+F60</f>
        <v>0</v>
      </c>
      <c r="G62" s="659"/>
      <c r="H62" s="658">
        <f>H53+H54+H60</f>
        <v>5822.25</v>
      </c>
      <c r="I62" s="659"/>
      <c r="J62" s="36">
        <f>J53+J54+J60</f>
        <v>30828.083333999999</v>
      </c>
      <c r="K62" s="36">
        <f>K53+K54+K60</f>
        <v>51033.333333999995</v>
      </c>
      <c r="L62" s="36" t="s">
        <v>33</v>
      </c>
      <c r="M62" s="240">
        <f>SUM(M60:M61)</f>
        <v>673200.00000799994</v>
      </c>
      <c r="N62" s="240">
        <v>673200</v>
      </c>
      <c r="O62" s="240">
        <v>617100</v>
      </c>
      <c r="P62" s="75">
        <v>3100</v>
      </c>
      <c r="Q62" s="75">
        <f>P62/L60</f>
        <v>258.33333333333331</v>
      </c>
      <c r="R62" s="37"/>
      <c r="S62" s="37"/>
      <c r="T62" s="37"/>
      <c r="U62" s="37"/>
      <c r="V62" s="37"/>
      <c r="W62" s="37"/>
      <c r="X62" s="37"/>
      <c r="Y62" s="37"/>
      <c r="Z62" s="37"/>
      <c r="AA62" s="37"/>
      <c r="AB62" s="37"/>
      <c r="AC62" s="37"/>
    </row>
    <row r="64" spans="1:29">
      <c r="A64" s="648" t="s">
        <v>442</v>
      </c>
      <c r="B64" s="648"/>
      <c r="C64" s="648"/>
      <c r="D64" s="648"/>
      <c r="E64" s="648"/>
      <c r="F64" s="648"/>
      <c r="G64" s="648"/>
      <c r="H64" s="648"/>
      <c r="I64" s="648"/>
      <c r="J64" s="648"/>
      <c r="K64" s="648"/>
      <c r="L64" s="648"/>
      <c r="M64" s="648"/>
      <c r="N64" s="648"/>
      <c r="P64" s="28"/>
      <c r="Q64" s="28"/>
      <c r="R64" s="28"/>
      <c r="S64" s="28"/>
      <c r="T64" s="28"/>
      <c r="U64" s="28"/>
      <c r="V64" s="28"/>
      <c r="W64" s="28"/>
      <c r="X64" s="28"/>
      <c r="Y64" s="28"/>
      <c r="Z64" s="28"/>
      <c r="AA64" s="28"/>
      <c r="AB64" s="28"/>
      <c r="AC64" s="28"/>
    </row>
    <row r="65" spans="1:29">
      <c r="E65" s="641" t="s">
        <v>445</v>
      </c>
      <c r="F65" s="641"/>
      <c r="G65" s="641"/>
      <c r="H65" s="641"/>
      <c r="I65" s="641"/>
      <c r="J65" s="641"/>
      <c r="K65" s="641"/>
      <c r="P65" s="28"/>
      <c r="Q65" s="28"/>
      <c r="R65" s="28"/>
      <c r="S65" s="28"/>
      <c r="T65" s="28"/>
      <c r="U65" s="28"/>
      <c r="V65" s="28"/>
      <c r="W65" s="28"/>
      <c r="X65" s="28"/>
      <c r="Y65" s="28"/>
      <c r="Z65" s="28"/>
      <c r="AA65" s="28"/>
      <c r="AB65" s="28"/>
      <c r="AC65" s="28"/>
    </row>
    <row r="66" spans="1:29">
      <c r="P66" s="28"/>
      <c r="Q66" s="28"/>
      <c r="R66" s="28"/>
      <c r="S66" s="28"/>
      <c r="T66" s="28"/>
      <c r="U66" s="28"/>
      <c r="V66" s="28"/>
      <c r="W66" s="28"/>
      <c r="X66" s="28"/>
      <c r="Y66" s="28"/>
      <c r="Z66" s="28"/>
      <c r="AA66" s="28"/>
      <c r="AB66" s="28"/>
      <c r="AC66" s="28"/>
    </row>
    <row r="67" spans="1:29" ht="138" customHeight="1">
      <c r="A67" s="30" t="s">
        <v>318</v>
      </c>
      <c r="B67" s="669" t="s">
        <v>319</v>
      </c>
      <c r="C67" s="669"/>
      <c r="D67" s="31" t="s">
        <v>320</v>
      </c>
      <c r="E67" s="78" t="s">
        <v>321</v>
      </c>
      <c r="F67" s="670" t="s">
        <v>322</v>
      </c>
      <c r="G67" s="670"/>
      <c r="H67" s="670" t="s">
        <v>323</v>
      </c>
      <c r="I67" s="670"/>
      <c r="J67" s="78" t="s">
        <v>324</v>
      </c>
      <c r="K67" s="78" t="s">
        <v>325</v>
      </c>
      <c r="L67" s="78" t="s">
        <v>326</v>
      </c>
      <c r="M67" s="225" t="s">
        <v>495</v>
      </c>
      <c r="N67" s="225" t="s">
        <v>539</v>
      </c>
      <c r="O67" s="225" t="s">
        <v>573</v>
      </c>
      <c r="P67" s="28"/>
      <c r="Q67" s="28"/>
      <c r="R67" s="28"/>
      <c r="S67" s="28"/>
      <c r="T67" s="28"/>
      <c r="U67" s="28"/>
      <c r="V67" s="28"/>
      <c r="W67" s="28"/>
      <c r="X67" s="28"/>
      <c r="Y67" s="28"/>
      <c r="Z67" s="28"/>
      <c r="AA67" s="28"/>
      <c r="AB67" s="28"/>
      <c r="AC67" s="28"/>
    </row>
    <row r="68" spans="1:29" hidden="1">
      <c r="A68" s="79"/>
      <c r="B68" s="665"/>
      <c r="C68" s="665"/>
      <c r="D68" s="89"/>
      <c r="E68" s="80"/>
      <c r="F68" s="666"/>
      <c r="G68" s="666"/>
      <c r="H68" s="666"/>
      <c r="I68" s="666"/>
      <c r="J68" s="80"/>
      <c r="K68" s="80"/>
      <c r="L68" s="80"/>
      <c r="M68" s="39"/>
      <c r="N68" s="81"/>
      <c r="O68" s="81"/>
      <c r="P68" s="28"/>
      <c r="Q68" s="28"/>
      <c r="R68" s="28"/>
      <c r="S68" s="28"/>
      <c r="T68" s="28"/>
      <c r="U68" s="28"/>
      <c r="V68" s="28"/>
      <c r="W68" s="28"/>
      <c r="X68" s="28"/>
      <c r="Y68" s="28"/>
      <c r="Z68" s="28"/>
      <c r="AA68" s="28"/>
      <c r="AB68" s="28"/>
      <c r="AC68" s="28"/>
    </row>
    <row r="69" spans="1:29" hidden="1">
      <c r="A69" s="79"/>
      <c r="B69" s="665"/>
      <c r="C69" s="665"/>
      <c r="D69" s="89"/>
      <c r="E69" s="80"/>
      <c r="F69" s="667"/>
      <c r="G69" s="668"/>
      <c r="H69" s="666"/>
      <c r="I69" s="666"/>
      <c r="J69" s="80"/>
      <c r="K69" s="80"/>
      <c r="L69" s="80"/>
      <c r="M69" s="39"/>
      <c r="N69" s="81"/>
      <c r="O69" s="81"/>
      <c r="P69" s="28"/>
      <c r="Q69" s="28"/>
      <c r="R69" s="28"/>
      <c r="S69" s="28"/>
      <c r="T69" s="28"/>
      <c r="U69" s="28"/>
      <c r="V69" s="28"/>
      <c r="W69" s="28"/>
      <c r="X69" s="28"/>
      <c r="Y69" s="28"/>
      <c r="Z69" s="28"/>
      <c r="AA69" s="28"/>
      <c r="AB69" s="28"/>
      <c r="AC69" s="28"/>
    </row>
    <row r="70" spans="1:29" hidden="1">
      <c r="A70" s="674"/>
      <c r="B70" s="675"/>
      <c r="C70" s="676"/>
      <c r="D70" s="89"/>
      <c r="E70" s="80"/>
      <c r="F70" s="666"/>
      <c r="G70" s="666"/>
      <c r="H70" s="666"/>
      <c r="I70" s="666"/>
      <c r="J70" s="80"/>
      <c r="K70" s="80"/>
      <c r="L70" s="80"/>
      <c r="M70" s="39"/>
      <c r="N70" s="81"/>
      <c r="O70" s="81"/>
      <c r="P70" s="28"/>
      <c r="Q70" s="28"/>
      <c r="R70" s="28"/>
      <c r="S70" s="28"/>
      <c r="T70" s="28"/>
      <c r="U70" s="28"/>
      <c r="V70" s="28"/>
      <c r="W70" s="28"/>
      <c r="X70" s="28"/>
      <c r="Y70" s="28"/>
      <c r="Z70" s="28"/>
      <c r="AA70" s="28"/>
      <c r="AB70" s="28"/>
      <c r="AC70" s="28"/>
    </row>
    <row r="71" spans="1:29" hidden="1">
      <c r="A71" s="671"/>
      <c r="B71" s="672"/>
      <c r="C71" s="673"/>
      <c r="D71" s="89"/>
      <c r="E71" s="80"/>
      <c r="F71" s="666"/>
      <c r="G71" s="666"/>
      <c r="H71" s="666"/>
      <c r="I71" s="666"/>
      <c r="J71" s="80"/>
      <c r="K71" s="80"/>
      <c r="L71" s="80"/>
      <c r="M71" s="39"/>
      <c r="N71" s="81"/>
      <c r="O71" s="81"/>
      <c r="P71" s="28"/>
      <c r="Q71" s="28"/>
      <c r="R71" s="28"/>
      <c r="S71" s="28"/>
      <c r="T71" s="28"/>
      <c r="U71" s="28"/>
      <c r="V71" s="28"/>
      <c r="W71" s="28"/>
      <c r="X71" s="28"/>
      <c r="Y71" s="28"/>
      <c r="Z71" s="28"/>
      <c r="AA71" s="28"/>
      <c r="AB71" s="28"/>
      <c r="AC71" s="28"/>
    </row>
    <row r="72" spans="1:29">
      <c r="A72" s="40">
        <v>1</v>
      </c>
      <c r="B72" s="665" t="s">
        <v>328</v>
      </c>
      <c r="C72" s="665"/>
      <c r="D72" s="89">
        <v>7</v>
      </c>
      <c r="E72" s="81">
        <f>36350+24317-960.0616667+10293.06167</f>
        <v>70000.000003299996</v>
      </c>
      <c r="F72" s="679"/>
      <c r="G72" s="679"/>
      <c r="H72" s="679"/>
      <c r="I72" s="679"/>
      <c r="J72" s="81"/>
      <c r="K72" s="81">
        <f>E72+F72+H72</f>
        <v>70000.000003299996</v>
      </c>
      <c r="L72" s="80">
        <v>12</v>
      </c>
      <c r="M72" s="81">
        <f>K72*L72</f>
        <v>840000.00003959995</v>
      </c>
      <c r="N72" s="682" t="s">
        <v>33</v>
      </c>
      <c r="O72" s="682" t="s">
        <v>33</v>
      </c>
      <c r="P72" s="32"/>
      <c r="Q72" s="28"/>
      <c r="R72" s="28"/>
      <c r="S72" s="28"/>
      <c r="T72" s="28"/>
      <c r="U72" s="28"/>
      <c r="V72" s="28"/>
      <c r="W72" s="28"/>
      <c r="X72" s="28"/>
      <c r="Y72" s="28"/>
      <c r="Z72" s="28"/>
      <c r="AA72" s="28"/>
      <c r="AB72" s="28"/>
      <c r="AC72" s="28"/>
    </row>
    <row r="73" spans="1:29" hidden="1">
      <c r="A73" s="40"/>
      <c r="B73" s="41"/>
      <c r="C73" s="42"/>
      <c r="D73" s="89"/>
      <c r="E73" s="81"/>
      <c r="F73" s="680"/>
      <c r="G73" s="681"/>
      <c r="H73" s="679"/>
      <c r="I73" s="679"/>
      <c r="J73" s="81"/>
      <c r="K73" s="81"/>
      <c r="L73" s="80"/>
      <c r="M73" s="115"/>
      <c r="N73" s="683"/>
      <c r="O73" s="683"/>
      <c r="P73" s="32">
        <f>1380000-M72</f>
        <v>539999.99996040005</v>
      </c>
      <c r="Q73" s="28"/>
      <c r="R73" s="28"/>
      <c r="S73" s="28"/>
      <c r="T73" s="28"/>
      <c r="U73" s="28"/>
      <c r="V73" s="28"/>
      <c r="W73" s="28"/>
      <c r="X73" s="28"/>
      <c r="Y73" s="28"/>
      <c r="Z73" s="28"/>
      <c r="AA73" s="28"/>
      <c r="AB73" s="28"/>
      <c r="AC73" s="28"/>
    </row>
    <row r="74" spans="1:29" hidden="1">
      <c r="A74" s="671"/>
      <c r="B74" s="672"/>
      <c r="C74" s="673"/>
      <c r="D74" s="89"/>
      <c r="E74" s="81"/>
      <c r="F74" s="680"/>
      <c r="G74" s="681"/>
      <c r="H74" s="679"/>
      <c r="I74" s="679"/>
      <c r="J74" s="81"/>
      <c r="K74" s="81"/>
      <c r="L74" s="80"/>
      <c r="M74" s="115"/>
      <c r="N74" s="81"/>
      <c r="O74" s="81"/>
      <c r="P74" s="28"/>
      <c r="Q74" s="28"/>
      <c r="R74" s="28"/>
      <c r="S74" s="28"/>
      <c r="T74" s="28"/>
      <c r="U74" s="28"/>
      <c r="V74" s="28"/>
      <c r="W74" s="28"/>
      <c r="X74" s="28"/>
      <c r="Y74" s="28"/>
      <c r="Z74" s="28"/>
      <c r="AA74" s="28"/>
      <c r="AB74" s="28"/>
      <c r="AC74" s="28"/>
    </row>
    <row r="75" spans="1:29" hidden="1">
      <c r="A75" s="79"/>
      <c r="B75" s="665"/>
      <c r="C75" s="665"/>
      <c r="D75" s="89"/>
      <c r="E75" s="81"/>
      <c r="F75" s="680"/>
      <c r="G75" s="681"/>
      <c r="H75" s="679"/>
      <c r="I75" s="679"/>
      <c r="J75" s="81"/>
      <c r="K75" s="81"/>
      <c r="L75" s="80"/>
      <c r="M75" s="115"/>
      <c r="N75" s="81"/>
      <c r="O75" s="81"/>
      <c r="P75" s="28"/>
      <c r="Q75" s="28"/>
      <c r="R75" s="28"/>
      <c r="S75" s="28"/>
      <c r="T75" s="28"/>
      <c r="U75" s="28"/>
      <c r="V75" s="28"/>
      <c r="W75" s="28"/>
      <c r="X75" s="28"/>
      <c r="Y75" s="28"/>
      <c r="Z75" s="28"/>
      <c r="AA75" s="28"/>
      <c r="AB75" s="28"/>
      <c r="AC75" s="28"/>
    </row>
    <row r="76" spans="1:29" hidden="1">
      <c r="A76" s="79"/>
      <c r="B76" s="665"/>
      <c r="C76" s="665"/>
      <c r="D76" s="89"/>
      <c r="E76" s="81"/>
      <c r="F76" s="679"/>
      <c r="G76" s="679"/>
      <c r="H76" s="679"/>
      <c r="I76" s="679"/>
      <c r="J76" s="81"/>
      <c r="K76" s="81"/>
      <c r="L76" s="81"/>
      <c r="M76" s="81"/>
      <c r="N76" s="81"/>
      <c r="O76" s="81"/>
      <c r="P76" s="28"/>
      <c r="Q76" s="28"/>
      <c r="R76" s="28"/>
      <c r="S76" s="28"/>
      <c r="T76" s="28"/>
      <c r="U76" s="28"/>
      <c r="V76" s="28"/>
      <c r="W76" s="28"/>
      <c r="X76" s="28"/>
      <c r="Y76" s="28"/>
      <c r="Z76" s="28"/>
      <c r="AA76" s="28"/>
      <c r="AB76" s="28"/>
      <c r="AC76" s="28"/>
    </row>
    <row r="77" spans="1:29" s="38" customFormat="1">
      <c r="A77" s="33"/>
      <c r="B77" s="656" t="s">
        <v>330</v>
      </c>
      <c r="C77" s="657"/>
      <c r="D77" s="34">
        <f>D68+D69+D75+D72</f>
        <v>7</v>
      </c>
      <c r="E77" s="36">
        <f>E68+E69+E75+E72</f>
        <v>70000.000003299996</v>
      </c>
      <c r="F77" s="658">
        <f>F68+F69+F75</f>
        <v>0</v>
      </c>
      <c r="G77" s="659"/>
      <c r="H77" s="658">
        <f>H68+H69+H75</f>
        <v>0</v>
      </c>
      <c r="I77" s="659"/>
      <c r="J77" s="36">
        <f>J68+J69+J75</f>
        <v>0</v>
      </c>
      <c r="K77" s="36">
        <f>K68+K69+K75+K72</f>
        <v>70000.000003299996</v>
      </c>
      <c r="L77" s="36" t="s">
        <v>33</v>
      </c>
      <c r="M77" s="36">
        <f>M68+M69+M75+M72</f>
        <v>840000.00003959995</v>
      </c>
      <c r="N77" s="35">
        <v>840000</v>
      </c>
      <c r="O77" s="35">
        <v>840000</v>
      </c>
      <c r="P77" s="108">
        <v>123516.74</v>
      </c>
      <c r="Q77" s="37"/>
      <c r="R77" s="37"/>
      <c r="S77" s="37"/>
      <c r="T77" s="37"/>
      <c r="U77" s="37"/>
      <c r="V77" s="37"/>
      <c r="W77" s="37"/>
      <c r="X77" s="37"/>
      <c r="Y77" s="37"/>
      <c r="Z77" s="37"/>
      <c r="AA77" s="37"/>
      <c r="AB77" s="37"/>
      <c r="AC77" s="37"/>
    </row>
    <row r="78" spans="1:29" s="38" customFormat="1">
      <c r="A78" s="43"/>
      <c r="B78" s="44"/>
      <c r="C78" s="44"/>
      <c r="D78" s="82"/>
      <c r="E78" s="46"/>
      <c r="F78" s="46"/>
      <c r="G78" s="46"/>
      <c r="H78" s="46"/>
      <c r="I78" s="46"/>
      <c r="J78" s="46"/>
      <c r="K78" s="46"/>
      <c r="L78" s="46"/>
      <c r="M78" s="46"/>
      <c r="N78" s="45"/>
      <c r="O78" s="45"/>
      <c r="P78" s="37">
        <f>P77/12</f>
        <v>10293.061666666666</v>
      </c>
      <c r="Q78" s="37"/>
      <c r="R78" s="37"/>
      <c r="S78" s="37"/>
      <c r="T78" s="37"/>
      <c r="U78" s="37"/>
      <c r="V78" s="37"/>
      <c r="W78" s="37"/>
      <c r="X78" s="37"/>
      <c r="Y78" s="37"/>
      <c r="Z78" s="37"/>
      <c r="AA78" s="37"/>
      <c r="AB78" s="37"/>
      <c r="AC78" s="37"/>
    </row>
    <row r="79" spans="1:29">
      <c r="A79" s="648" t="s">
        <v>444</v>
      </c>
      <c r="B79" s="648"/>
      <c r="C79" s="648"/>
      <c r="D79" s="648"/>
      <c r="E79" s="648"/>
      <c r="F79" s="648"/>
      <c r="G79" s="648"/>
      <c r="H79" s="648"/>
      <c r="I79" s="648"/>
      <c r="J79" s="648"/>
      <c r="K79" s="648"/>
      <c r="L79" s="648"/>
      <c r="M79" s="648"/>
      <c r="N79" s="648"/>
      <c r="P79" s="28"/>
      <c r="Q79" s="28"/>
      <c r="R79" s="28"/>
      <c r="S79" s="28"/>
      <c r="T79" s="28"/>
      <c r="U79" s="28"/>
      <c r="V79" s="28"/>
      <c r="W79" s="28"/>
      <c r="X79" s="28"/>
      <c r="Y79" s="28"/>
      <c r="Z79" s="28"/>
      <c r="AA79" s="28"/>
      <c r="AB79" s="28"/>
      <c r="AC79" s="28"/>
    </row>
    <row r="80" spans="1:29">
      <c r="A80" s="641" t="s">
        <v>490</v>
      </c>
      <c r="B80" s="641"/>
      <c r="C80" s="641"/>
      <c r="D80" s="641"/>
      <c r="E80" s="641"/>
      <c r="F80" s="641"/>
      <c r="G80" s="641"/>
      <c r="H80" s="641"/>
      <c r="I80" s="641"/>
      <c r="J80" s="641"/>
      <c r="K80" s="641"/>
      <c r="L80" s="641"/>
      <c r="M80" s="641"/>
      <c r="N80" s="641"/>
      <c r="O80" s="641"/>
      <c r="P80" s="23"/>
      <c r="Q80" s="23"/>
      <c r="R80" s="23"/>
      <c r="S80" s="23"/>
      <c r="T80" s="28"/>
      <c r="U80" s="28"/>
      <c r="V80" s="28"/>
      <c r="W80" s="28"/>
      <c r="X80" s="28"/>
      <c r="Y80" s="28"/>
      <c r="Z80" s="28"/>
      <c r="AA80" s="28"/>
      <c r="AB80" s="28"/>
      <c r="AC80" s="28"/>
    </row>
    <row r="81" spans="1:29">
      <c r="A81" s="641" t="s">
        <v>447</v>
      </c>
      <c r="B81" s="641"/>
      <c r="C81" s="641"/>
      <c r="D81" s="641"/>
      <c r="E81" s="641"/>
      <c r="F81" s="641"/>
      <c r="G81" s="641"/>
      <c r="H81" s="641"/>
      <c r="I81" s="641"/>
      <c r="J81" s="641"/>
      <c r="K81" s="641"/>
      <c r="L81" s="641"/>
      <c r="M81" s="641"/>
      <c r="N81" s="641"/>
      <c r="O81" s="641"/>
      <c r="P81" s="28"/>
      <c r="Q81" s="28"/>
      <c r="R81" s="28"/>
      <c r="S81" s="28"/>
      <c r="T81" s="28"/>
      <c r="U81" s="28"/>
      <c r="V81" s="28"/>
      <c r="W81" s="28"/>
      <c r="X81" s="28"/>
      <c r="Y81" s="28"/>
      <c r="Z81" s="28"/>
      <c r="AA81" s="28"/>
      <c r="AB81" s="28"/>
      <c r="AC81" s="28"/>
    </row>
    <row r="82" spans="1:29" ht="141.75" customHeight="1">
      <c r="A82" s="30" t="s">
        <v>318</v>
      </c>
      <c r="B82" s="669" t="s">
        <v>319</v>
      </c>
      <c r="C82" s="669"/>
      <c r="D82" s="31" t="s">
        <v>320</v>
      </c>
      <c r="E82" s="78" t="s">
        <v>321</v>
      </c>
      <c r="F82" s="670" t="s">
        <v>322</v>
      </c>
      <c r="G82" s="670"/>
      <c r="H82" s="670" t="s">
        <v>323</v>
      </c>
      <c r="I82" s="670"/>
      <c r="J82" s="78" t="s">
        <v>324</v>
      </c>
      <c r="K82" s="78" t="s">
        <v>325</v>
      </c>
      <c r="L82" s="78" t="s">
        <v>326</v>
      </c>
      <c r="M82" s="225" t="s">
        <v>495</v>
      </c>
      <c r="N82" s="225" t="s">
        <v>539</v>
      </c>
      <c r="O82" s="225" t="s">
        <v>573</v>
      </c>
      <c r="P82" s="28"/>
      <c r="Q82" s="28"/>
      <c r="R82" s="28"/>
      <c r="S82" s="28"/>
      <c r="T82" s="28"/>
      <c r="U82" s="28"/>
      <c r="V82" s="28"/>
      <c r="W82" s="28"/>
      <c r="X82" s="28"/>
      <c r="Y82" s="28"/>
      <c r="Z82" s="28"/>
      <c r="AA82" s="28"/>
      <c r="AB82" s="28"/>
      <c r="AC82" s="28"/>
    </row>
    <row r="83" spans="1:29" hidden="1">
      <c r="A83" s="79"/>
      <c r="B83" s="665"/>
      <c r="C83" s="665"/>
      <c r="D83" s="89"/>
      <c r="E83" s="80"/>
      <c r="F83" s="666"/>
      <c r="G83" s="666"/>
      <c r="H83" s="666"/>
      <c r="I83" s="666"/>
      <c r="J83" s="80"/>
      <c r="K83" s="80"/>
      <c r="L83" s="80"/>
      <c r="M83" s="39"/>
      <c r="N83" s="81"/>
      <c r="O83" s="81"/>
      <c r="P83" s="28"/>
      <c r="Q83" s="28"/>
      <c r="R83" s="28"/>
      <c r="S83" s="28"/>
      <c r="T83" s="28"/>
      <c r="U83" s="28"/>
      <c r="V83" s="28"/>
      <c r="W83" s="28"/>
      <c r="X83" s="28"/>
      <c r="Y83" s="28"/>
      <c r="Z83" s="28"/>
      <c r="AA83" s="28"/>
      <c r="AB83" s="28"/>
      <c r="AC83" s="28"/>
    </row>
    <row r="84" spans="1:29" hidden="1">
      <c r="A84" s="79"/>
      <c r="B84" s="665"/>
      <c r="C84" s="665"/>
      <c r="D84" s="89"/>
      <c r="E84" s="80"/>
      <c r="F84" s="667"/>
      <c r="G84" s="668"/>
      <c r="H84" s="666"/>
      <c r="I84" s="666"/>
      <c r="J84" s="80"/>
      <c r="K84" s="80"/>
      <c r="L84" s="80"/>
      <c r="M84" s="39"/>
      <c r="N84" s="81"/>
      <c r="O84" s="81"/>
      <c r="P84" s="28"/>
      <c r="Q84" s="28"/>
      <c r="R84" s="28"/>
      <c r="S84" s="28"/>
      <c r="T84" s="28"/>
      <c r="U84" s="28"/>
      <c r="V84" s="28"/>
      <c r="W84" s="28"/>
      <c r="X84" s="28"/>
      <c r="Y84" s="28"/>
      <c r="Z84" s="28"/>
      <c r="AA84" s="28"/>
      <c r="AB84" s="28"/>
      <c r="AC84" s="28"/>
    </row>
    <row r="85" spans="1:29" hidden="1">
      <c r="A85" s="674"/>
      <c r="B85" s="675"/>
      <c r="C85" s="676"/>
      <c r="D85" s="89"/>
      <c r="E85" s="80"/>
      <c r="F85" s="666"/>
      <c r="G85" s="666"/>
      <c r="H85" s="666"/>
      <c r="I85" s="666"/>
      <c r="J85" s="80"/>
      <c r="K85" s="80"/>
      <c r="L85" s="80"/>
      <c r="M85" s="39"/>
      <c r="N85" s="81"/>
      <c r="O85" s="81"/>
      <c r="P85" s="28"/>
      <c r="Q85" s="28"/>
      <c r="R85" s="28"/>
      <c r="S85" s="28"/>
      <c r="T85" s="28"/>
      <c r="U85" s="28"/>
      <c r="V85" s="28"/>
      <c r="W85" s="28"/>
      <c r="X85" s="28"/>
      <c r="Y85" s="28"/>
      <c r="Z85" s="28"/>
      <c r="AA85" s="28"/>
      <c r="AB85" s="28"/>
      <c r="AC85" s="28"/>
    </row>
    <row r="86" spans="1:29" hidden="1">
      <c r="A86" s="671"/>
      <c r="B86" s="672"/>
      <c r="C86" s="673"/>
      <c r="D86" s="89"/>
      <c r="E86" s="80"/>
      <c r="F86" s="666"/>
      <c r="G86" s="666"/>
      <c r="H86" s="666"/>
      <c r="I86" s="666"/>
      <c r="J86" s="80"/>
      <c r="K86" s="80"/>
      <c r="L86" s="80"/>
      <c r="M86" s="39"/>
      <c r="N86" s="81"/>
      <c r="O86" s="81"/>
      <c r="P86" s="28"/>
      <c r="Q86" s="28"/>
      <c r="R86" s="28"/>
      <c r="S86" s="28"/>
      <c r="T86" s="28"/>
      <c r="U86" s="28"/>
      <c r="V86" s="28"/>
      <c r="W86" s="28"/>
      <c r="X86" s="28"/>
      <c r="Y86" s="28"/>
      <c r="Z86" s="28"/>
      <c r="AA86" s="28"/>
      <c r="AB86" s="28"/>
      <c r="AC86" s="28"/>
    </row>
    <row r="87" spans="1:29">
      <c r="A87" s="40">
        <v>1</v>
      </c>
      <c r="B87" s="665" t="s">
        <v>328</v>
      </c>
      <c r="C87" s="665"/>
      <c r="D87" s="89">
        <v>0.25</v>
      </c>
      <c r="E87" s="81">
        <f>7875+508.3333333-167.695+163.0825-270.3874</f>
        <v>8108.3334333000003</v>
      </c>
      <c r="F87" s="679"/>
      <c r="G87" s="679"/>
      <c r="H87" s="679"/>
      <c r="I87" s="679"/>
      <c r="J87" s="81"/>
      <c r="K87" s="81">
        <f>E87+F87+H87</f>
        <v>8108.3334333000003</v>
      </c>
      <c r="L87" s="80">
        <v>12</v>
      </c>
      <c r="M87" s="81">
        <f>K87*L87</f>
        <v>97300.001199599996</v>
      </c>
      <c r="N87" s="682">
        <v>98700</v>
      </c>
      <c r="O87" s="682">
        <v>99500</v>
      </c>
      <c r="P87" s="32">
        <v>3244.65</v>
      </c>
      <c r="Q87" s="28"/>
      <c r="R87" s="28"/>
      <c r="S87" s="28"/>
      <c r="T87" s="28"/>
      <c r="U87" s="28"/>
      <c r="V87" s="28"/>
      <c r="W87" s="28"/>
      <c r="X87" s="28"/>
      <c r="Y87" s="28"/>
      <c r="Z87" s="28"/>
      <c r="AA87" s="28"/>
      <c r="AB87" s="28"/>
      <c r="AC87" s="28"/>
    </row>
    <row r="88" spans="1:29" hidden="1">
      <c r="A88" s="40"/>
      <c r="B88" s="41"/>
      <c r="C88" s="42"/>
      <c r="D88" s="89"/>
      <c r="E88" s="81"/>
      <c r="F88" s="680"/>
      <c r="G88" s="681"/>
      <c r="H88" s="679"/>
      <c r="I88" s="679"/>
      <c r="J88" s="81"/>
      <c r="K88" s="81"/>
      <c r="L88" s="80"/>
      <c r="M88" s="115"/>
      <c r="N88" s="683"/>
      <c r="O88" s="683"/>
      <c r="P88" s="32">
        <f>1380000-M87</f>
        <v>1282699.9988003999</v>
      </c>
      <c r="Q88" s="28"/>
      <c r="R88" s="28"/>
      <c r="S88" s="28"/>
      <c r="T88" s="28"/>
      <c r="U88" s="28"/>
      <c r="V88" s="28"/>
      <c r="W88" s="28"/>
      <c r="X88" s="28"/>
      <c r="Y88" s="28"/>
      <c r="Z88" s="28"/>
      <c r="AA88" s="28"/>
      <c r="AB88" s="28"/>
      <c r="AC88" s="28"/>
    </row>
    <row r="89" spans="1:29" hidden="1">
      <c r="A89" s="671"/>
      <c r="B89" s="672"/>
      <c r="C89" s="673"/>
      <c r="D89" s="89"/>
      <c r="E89" s="81"/>
      <c r="F89" s="680"/>
      <c r="G89" s="681"/>
      <c r="H89" s="679"/>
      <c r="I89" s="679"/>
      <c r="J89" s="81"/>
      <c r="K89" s="81"/>
      <c r="L89" s="80"/>
      <c r="M89" s="115"/>
      <c r="N89" s="81"/>
      <c r="O89" s="81"/>
      <c r="P89" s="28"/>
      <c r="Q89" s="28"/>
      <c r="R89" s="28"/>
      <c r="S89" s="28"/>
      <c r="T89" s="28"/>
      <c r="U89" s="28"/>
      <c r="V89" s="28"/>
      <c r="W89" s="28"/>
      <c r="X89" s="28"/>
      <c r="Y89" s="28"/>
      <c r="Z89" s="28"/>
      <c r="AA89" s="28"/>
      <c r="AB89" s="28"/>
      <c r="AC89" s="28"/>
    </row>
    <row r="90" spans="1:29" hidden="1">
      <c r="A90" s="79"/>
      <c r="B90" s="665"/>
      <c r="C90" s="665"/>
      <c r="D90" s="89"/>
      <c r="E90" s="81"/>
      <c r="F90" s="680"/>
      <c r="G90" s="681"/>
      <c r="H90" s="679"/>
      <c r="I90" s="679"/>
      <c r="J90" s="81"/>
      <c r="K90" s="81"/>
      <c r="L90" s="80"/>
      <c r="M90" s="115"/>
      <c r="N90" s="81"/>
      <c r="O90" s="81"/>
      <c r="P90" s="28"/>
      <c r="Q90" s="28"/>
      <c r="R90" s="28"/>
      <c r="S90" s="28"/>
      <c r="T90" s="28"/>
      <c r="U90" s="28"/>
      <c r="V90" s="28"/>
      <c r="W90" s="28"/>
      <c r="X90" s="28"/>
      <c r="Y90" s="28"/>
      <c r="Z90" s="28"/>
      <c r="AA90" s="28"/>
      <c r="AB90" s="28"/>
      <c r="AC90" s="28"/>
    </row>
    <row r="91" spans="1:29" hidden="1">
      <c r="A91" s="79"/>
      <c r="B91" s="665"/>
      <c r="C91" s="665"/>
      <c r="D91" s="89"/>
      <c r="E91" s="81"/>
      <c r="F91" s="679"/>
      <c r="G91" s="679"/>
      <c r="H91" s="679"/>
      <c r="I91" s="679"/>
      <c r="J91" s="81"/>
      <c r="K91" s="81"/>
      <c r="L91" s="81"/>
      <c r="M91" s="81"/>
      <c r="N91" s="81"/>
      <c r="O91" s="81"/>
      <c r="P91" s="28"/>
      <c r="Q91" s="28"/>
      <c r="R91" s="28"/>
      <c r="S91" s="28"/>
      <c r="T91" s="28"/>
      <c r="U91" s="28"/>
      <c r="V91" s="28"/>
      <c r="W91" s="28"/>
      <c r="X91" s="28"/>
      <c r="Y91" s="28"/>
      <c r="Z91" s="28"/>
      <c r="AA91" s="28"/>
      <c r="AB91" s="28"/>
      <c r="AC91" s="28"/>
    </row>
    <row r="92" spans="1:29" s="38" customFormat="1">
      <c r="A92" s="33"/>
      <c r="B92" s="656" t="s">
        <v>330</v>
      </c>
      <c r="C92" s="657"/>
      <c r="D92" s="34">
        <f>D83+D84+D90+D87</f>
        <v>0.25</v>
      </c>
      <c r="E92" s="36">
        <f>E83+E84+E90+E87</f>
        <v>8108.3334333000003</v>
      </c>
      <c r="F92" s="658">
        <f>F83+F84+F90</f>
        <v>0</v>
      </c>
      <c r="G92" s="659"/>
      <c r="H92" s="658">
        <f>H83+H84+H90</f>
        <v>0</v>
      </c>
      <c r="I92" s="659"/>
      <c r="J92" s="36">
        <f>J83+J84+J90</f>
        <v>0</v>
      </c>
      <c r="K92" s="36">
        <f>K83+K84+K90+K87</f>
        <v>8108.3334333000003</v>
      </c>
      <c r="L92" s="36" t="s">
        <v>33</v>
      </c>
      <c r="M92" s="36">
        <f>M83+M84+M90+M87</f>
        <v>97300.001199599996</v>
      </c>
      <c r="N92" s="145">
        <v>98700</v>
      </c>
      <c r="O92" s="145">
        <v>99500</v>
      </c>
      <c r="P92" s="37">
        <f>P87/12</f>
        <v>270.38749999999999</v>
      </c>
      <c r="Q92" s="37"/>
      <c r="R92" s="37"/>
      <c r="S92" s="37"/>
      <c r="T92" s="37"/>
      <c r="U92" s="37"/>
      <c r="V92" s="37"/>
      <c r="W92" s="37"/>
      <c r="X92" s="37"/>
      <c r="Y92" s="37"/>
      <c r="Z92" s="37"/>
      <c r="AA92" s="37"/>
      <c r="AB92" s="37"/>
      <c r="AC92" s="37"/>
    </row>
    <row r="93" spans="1:29" s="38" customFormat="1">
      <c r="A93" s="43"/>
      <c r="B93" s="44"/>
      <c r="C93" s="44"/>
      <c r="D93" s="82"/>
      <c r="E93" s="45"/>
      <c r="F93" s="45"/>
      <c r="G93" s="45"/>
      <c r="H93" s="45"/>
      <c r="I93" s="45"/>
      <c r="J93" s="45"/>
      <c r="K93" s="45"/>
      <c r="L93" s="46"/>
      <c r="M93" s="45"/>
      <c r="N93" s="45"/>
      <c r="O93" s="45"/>
      <c r="P93" s="37"/>
      <c r="Q93" s="37"/>
      <c r="R93" s="37"/>
      <c r="S93" s="37"/>
      <c r="T93" s="37"/>
      <c r="U93" s="37"/>
      <c r="V93" s="37"/>
      <c r="W93" s="37"/>
      <c r="X93" s="37"/>
      <c r="Y93" s="37"/>
      <c r="Z93" s="37"/>
      <c r="AA93" s="37"/>
      <c r="AB93" s="37"/>
      <c r="AC93" s="37"/>
    </row>
    <row r="94" spans="1:29" s="38" customFormat="1" hidden="1">
      <c r="A94" s="684" t="s">
        <v>411</v>
      </c>
      <c r="B94" s="684"/>
      <c r="C94" s="684"/>
      <c r="D94" s="684"/>
      <c r="E94" s="684"/>
      <c r="F94" s="684"/>
      <c r="G94" s="684"/>
      <c r="H94" s="684"/>
      <c r="I94" s="684"/>
      <c r="J94" s="684"/>
      <c r="K94" s="684"/>
      <c r="L94" s="684"/>
      <c r="M94" s="684"/>
      <c r="N94" s="684"/>
      <c r="O94" s="684"/>
      <c r="P94" s="37"/>
      <c r="Q94" s="37"/>
      <c r="R94" s="37"/>
      <c r="S94" s="37"/>
      <c r="T94" s="37"/>
      <c r="U94" s="37"/>
      <c r="V94" s="37"/>
      <c r="W94" s="37"/>
      <c r="X94" s="37"/>
      <c r="Y94" s="37"/>
      <c r="Z94" s="37"/>
      <c r="AA94" s="37"/>
      <c r="AB94" s="37"/>
      <c r="AC94" s="37"/>
    </row>
    <row r="95" spans="1:29" s="38" customFormat="1" hidden="1">
      <c r="A95" s="43"/>
      <c r="B95" s="44"/>
      <c r="C95" s="44"/>
      <c r="D95" s="82"/>
      <c r="E95" s="45"/>
      <c r="F95" s="45"/>
      <c r="G95" s="45"/>
      <c r="H95" s="45"/>
      <c r="I95" s="45"/>
      <c r="J95" s="45"/>
      <c r="K95" s="45"/>
      <c r="L95" s="46"/>
      <c r="M95" s="45"/>
      <c r="N95" s="45"/>
      <c r="O95" s="45"/>
      <c r="P95" s="37"/>
      <c r="Q95" s="37"/>
      <c r="R95" s="37"/>
      <c r="S95" s="37"/>
      <c r="T95" s="37"/>
      <c r="U95" s="37"/>
      <c r="V95" s="37"/>
      <c r="W95" s="37"/>
      <c r="X95" s="37"/>
      <c r="Y95" s="37"/>
      <c r="Z95" s="37"/>
      <c r="AA95" s="37"/>
      <c r="AB95" s="37"/>
      <c r="AC95" s="37"/>
    </row>
    <row r="96" spans="1:29" ht="16.5" hidden="1" thickBot="1">
      <c r="A96" s="646" t="s">
        <v>316</v>
      </c>
      <c r="B96" s="646"/>
      <c r="C96" s="646"/>
      <c r="D96" s="29">
        <v>112</v>
      </c>
      <c r="F96" s="643"/>
      <c r="G96" s="643"/>
      <c r="H96" s="643"/>
      <c r="I96" s="643"/>
      <c r="J96" s="643"/>
      <c r="K96" s="643"/>
      <c r="L96" s="643"/>
      <c r="M96" s="643"/>
      <c r="N96" s="643"/>
      <c r="P96" s="28"/>
      <c r="Q96" s="28"/>
      <c r="R96" s="28"/>
      <c r="S96" s="28"/>
      <c r="T96" s="28"/>
      <c r="U96" s="28"/>
      <c r="V96" s="28"/>
      <c r="W96" s="28"/>
      <c r="X96" s="28"/>
      <c r="Y96" s="28"/>
      <c r="Z96" s="28"/>
      <c r="AA96" s="28"/>
      <c r="AB96" s="28"/>
      <c r="AC96" s="28"/>
    </row>
    <row r="97" spans="1:29" s="38" customFormat="1" hidden="1">
      <c r="A97" s="43"/>
      <c r="B97" s="44"/>
      <c r="C97" s="44"/>
      <c r="D97" s="82"/>
      <c r="E97" s="45"/>
      <c r="F97" s="45"/>
      <c r="G97" s="45"/>
      <c r="H97" s="45"/>
      <c r="I97" s="45"/>
      <c r="J97" s="45"/>
      <c r="K97" s="45"/>
      <c r="L97" s="46"/>
      <c r="M97" s="45"/>
      <c r="N97" s="45"/>
      <c r="O97" s="45"/>
      <c r="P97" s="37"/>
      <c r="Q97" s="37"/>
      <c r="R97" s="37"/>
      <c r="S97" s="37"/>
      <c r="T97" s="37"/>
      <c r="U97" s="37"/>
      <c r="V97" s="37"/>
      <c r="W97" s="37"/>
      <c r="X97" s="37"/>
      <c r="Y97" s="37"/>
      <c r="Z97" s="37"/>
      <c r="AA97" s="37"/>
      <c r="AB97" s="37"/>
      <c r="AC97" s="37"/>
    </row>
    <row r="98" spans="1:29" ht="54.75" hidden="1" customHeight="1">
      <c r="A98" s="30" t="s">
        <v>318</v>
      </c>
      <c r="B98" s="685" t="s">
        <v>333</v>
      </c>
      <c r="C98" s="686"/>
      <c r="D98" s="687"/>
      <c r="E98" s="688" t="s">
        <v>412</v>
      </c>
      <c r="F98" s="689"/>
      <c r="G98" s="690"/>
      <c r="H98" s="688" t="s">
        <v>413</v>
      </c>
      <c r="I98" s="689"/>
      <c r="J98" s="690"/>
      <c r="K98" s="688" t="s">
        <v>414</v>
      </c>
      <c r="L98" s="690"/>
      <c r="M98" s="78" t="s">
        <v>415</v>
      </c>
      <c r="N98" s="78" t="s">
        <v>393</v>
      </c>
      <c r="O98" s="78" t="s">
        <v>394</v>
      </c>
      <c r="P98" s="28"/>
      <c r="Q98" s="28"/>
      <c r="R98" s="28"/>
      <c r="S98" s="28"/>
      <c r="T98" s="28"/>
      <c r="U98" s="28"/>
      <c r="V98" s="28"/>
      <c r="W98" s="28"/>
      <c r="X98" s="28"/>
      <c r="Y98" s="28"/>
      <c r="Z98" s="28"/>
      <c r="AA98" s="28"/>
      <c r="AB98" s="28"/>
      <c r="AC98" s="28"/>
    </row>
    <row r="99" spans="1:29" hidden="1">
      <c r="A99" s="79"/>
      <c r="B99" s="665"/>
      <c r="C99" s="665"/>
      <c r="D99" s="89"/>
      <c r="E99" s="80"/>
      <c r="F99" s="666"/>
      <c r="G99" s="666"/>
      <c r="H99" s="666"/>
      <c r="I99" s="666"/>
      <c r="J99" s="80"/>
      <c r="K99" s="80"/>
      <c r="L99" s="80"/>
      <c r="M99" s="39"/>
      <c r="N99" s="81"/>
      <c r="O99" s="81"/>
      <c r="P99" s="28"/>
      <c r="Q99" s="28"/>
      <c r="R99" s="28"/>
      <c r="S99" s="28"/>
      <c r="T99" s="28"/>
      <c r="U99" s="28"/>
      <c r="V99" s="28"/>
      <c r="W99" s="28"/>
      <c r="X99" s="28"/>
      <c r="Y99" s="28"/>
      <c r="Z99" s="28"/>
      <c r="AA99" s="28"/>
      <c r="AB99" s="28"/>
      <c r="AC99" s="28"/>
    </row>
    <row r="100" spans="1:29" hidden="1">
      <c r="A100" s="79"/>
      <c r="B100" s="665"/>
      <c r="C100" s="665"/>
      <c r="D100" s="89"/>
      <c r="E100" s="80"/>
      <c r="F100" s="667"/>
      <c r="G100" s="668"/>
      <c r="H100" s="666"/>
      <c r="I100" s="666"/>
      <c r="J100" s="80"/>
      <c r="K100" s="80"/>
      <c r="L100" s="80"/>
      <c r="M100" s="39"/>
      <c r="N100" s="81"/>
      <c r="O100" s="81"/>
      <c r="P100" s="28"/>
      <c r="Q100" s="28"/>
      <c r="R100" s="28"/>
      <c r="S100" s="28"/>
      <c r="T100" s="28"/>
      <c r="U100" s="28"/>
      <c r="V100" s="28"/>
      <c r="W100" s="28"/>
      <c r="X100" s="28"/>
      <c r="Y100" s="28"/>
      <c r="Z100" s="28"/>
      <c r="AA100" s="28"/>
      <c r="AB100" s="28"/>
      <c r="AC100" s="28"/>
    </row>
    <row r="101" spans="1:29" hidden="1">
      <c r="A101" s="674"/>
      <c r="B101" s="675"/>
      <c r="C101" s="676"/>
      <c r="D101" s="89"/>
      <c r="E101" s="80"/>
      <c r="F101" s="666"/>
      <c r="G101" s="666"/>
      <c r="H101" s="666"/>
      <c r="I101" s="666"/>
      <c r="J101" s="80"/>
      <c r="K101" s="80"/>
      <c r="L101" s="80"/>
      <c r="M101" s="39"/>
      <c r="N101" s="81"/>
      <c r="O101" s="81"/>
      <c r="P101" s="28"/>
      <c r="Q101" s="28"/>
      <c r="R101" s="28"/>
      <c r="S101" s="28"/>
      <c r="T101" s="28"/>
      <c r="U101" s="28"/>
      <c r="V101" s="28"/>
      <c r="W101" s="28"/>
      <c r="X101" s="28"/>
      <c r="Y101" s="28"/>
      <c r="Z101" s="28"/>
      <c r="AA101" s="28"/>
      <c r="AB101" s="28"/>
      <c r="AC101" s="28"/>
    </row>
    <row r="102" spans="1:29" hidden="1">
      <c r="A102" s="671"/>
      <c r="B102" s="672"/>
      <c r="C102" s="673"/>
      <c r="D102" s="89"/>
      <c r="E102" s="80"/>
      <c r="F102" s="666"/>
      <c r="G102" s="666"/>
      <c r="H102" s="666"/>
      <c r="I102" s="666"/>
      <c r="J102" s="80"/>
      <c r="K102" s="80"/>
      <c r="L102" s="80"/>
      <c r="M102" s="39"/>
      <c r="N102" s="81"/>
      <c r="O102" s="81"/>
      <c r="P102" s="28"/>
      <c r="Q102" s="28"/>
      <c r="R102" s="28"/>
      <c r="S102" s="28"/>
      <c r="T102" s="28"/>
      <c r="U102" s="28"/>
      <c r="V102" s="28"/>
      <c r="W102" s="28"/>
      <c r="X102" s="28"/>
      <c r="Y102" s="28"/>
      <c r="Z102" s="28"/>
      <c r="AA102" s="28"/>
      <c r="AB102" s="28"/>
      <c r="AC102" s="28"/>
    </row>
    <row r="103" spans="1:29" ht="37.5" hidden="1" customHeight="1">
      <c r="A103" s="40" t="s">
        <v>378</v>
      </c>
      <c r="B103" s="691" t="s">
        <v>416</v>
      </c>
      <c r="C103" s="692"/>
      <c r="D103" s="693"/>
      <c r="E103" s="667"/>
      <c r="F103" s="694"/>
      <c r="G103" s="668"/>
      <c r="H103" s="667"/>
      <c r="I103" s="694"/>
      <c r="J103" s="668"/>
      <c r="K103" s="667"/>
      <c r="L103" s="668"/>
      <c r="M103" s="39"/>
      <c r="N103" s="39"/>
      <c r="O103" s="81"/>
      <c r="P103" s="32"/>
      <c r="Q103" s="28"/>
      <c r="R103" s="28"/>
      <c r="S103" s="28"/>
      <c r="T103" s="28"/>
      <c r="U103" s="28"/>
      <c r="V103" s="28"/>
      <c r="W103" s="28"/>
      <c r="X103" s="28"/>
      <c r="Y103" s="28"/>
      <c r="Z103" s="28"/>
      <c r="AA103" s="28"/>
      <c r="AB103" s="28"/>
      <c r="AC103" s="28"/>
    </row>
    <row r="104" spans="1:29" hidden="1">
      <c r="A104" s="671"/>
      <c r="B104" s="672"/>
      <c r="C104" s="673"/>
      <c r="D104" s="89"/>
      <c r="E104" s="80"/>
      <c r="F104" s="667"/>
      <c r="G104" s="668"/>
      <c r="H104" s="666"/>
      <c r="I104" s="666"/>
      <c r="J104" s="80"/>
      <c r="K104" s="80"/>
      <c r="L104" s="80"/>
      <c r="M104" s="39"/>
      <c r="N104" s="81"/>
      <c r="O104" s="81"/>
      <c r="P104" s="28"/>
      <c r="Q104" s="28"/>
      <c r="R104" s="28"/>
      <c r="S104" s="28"/>
      <c r="T104" s="28"/>
      <c r="U104" s="28"/>
      <c r="V104" s="28"/>
      <c r="W104" s="28"/>
      <c r="X104" s="28"/>
      <c r="Y104" s="28"/>
      <c r="Z104" s="28"/>
      <c r="AA104" s="28"/>
      <c r="AB104" s="28"/>
      <c r="AC104" s="28"/>
    </row>
    <row r="105" spans="1:29" hidden="1">
      <c r="A105" s="79"/>
      <c r="B105" s="665"/>
      <c r="C105" s="665"/>
      <c r="D105" s="89"/>
      <c r="E105" s="80"/>
      <c r="F105" s="667"/>
      <c r="G105" s="668"/>
      <c r="H105" s="666"/>
      <c r="I105" s="666"/>
      <c r="J105" s="80"/>
      <c r="K105" s="80"/>
      <c r="L105" s="80"/>
      <c r="M105" s="39"/>
      <c r="N105" s="81"/>
      <c r="O105" s="81"/>
      <c r="P105" s="28"/>
      <c r="Q105" s="28"/>
      <c r="R105" s="28"/>
      <c r="S105" s="28"/>
      <c r="T105" s="28"/>
      <c r="U105" s="28"/>
      <c r="V105" s="28"/>
      <c r="W105" s="28"/>
      <c r="X105" s="28"/>
      <c r="Y105" s="28"/>
      <c r="Z105" s="28"/>
      <c r="AA105" s="28"/>
      <c r="AB105" s="28"/>
      <c r="AC105" s="28"/>
    </row>
    <row r="106" spans="1:29" hidden="1">
      <c r="A106" s="79"/>
      <c r="B106" s="665"/>
      <c r="C106" s="665"/>
      <c r="D106" s="89"/>
      <c r="E106" s="81"/>
      <c r="F106" s="679"/>
      <c r="G106" s="679"/>
      <c r="H106" s="679"/>
      <c r="I106" s="679"/>
      <c r="J106" s="81"/>
      <c r="K106" s="81"/>
      <c r="L106" s="81"/>
      <c r="M106" s="81"/>
      <c r="N106" s="81"/>
      <c r="O106" s="81"/>
      <c r="P106" s="28"/>
      <c r="Q106" s="28"/>
      <c r="R106" s="28"/>
      <c r="S106" s="28"/>
      <c r="T106" s="28"/>
      <c r="U106" s="28"/>
      <c r="V106" s="28"/>
      <c r="W106" s="28"/>
      <c r="X106" s="28"/>
      <c r="Y106" s="28"/>
      <c r="Z106" s="28"/>
      <c r="AA106" s="28"/>
      <c r="AB106" s="28"/>
      <c r="AC106" s="28"/>
    </row>
    <row r="107" spans="1:29" s="38" customFormat="1" hidden="1">
      <c r="A107" s="33"/>
      <c r="B107" s="656" t="s">
        <v>330</v>
      </c>
      <c r="C107" s="695"/>
      <c r="D107" s="657"/>
      <c r="E107" s="696" t="s">
        <v>33</v>
      </c>
      <c r="F107" s="697"/>
      <c r="G107" s="698"/>
      <c r="H107" s="696" t="s">
        <v>33</v>
      </c>
      <c r="I107" s="697"/>
      <c r="J107" s="698"/>
      <c r="K107" s="696" t="s">
        <v>33</v>
      </c>
      <c r="L107" s="698"/>
      <c r="M107" s="35">
        <f>M103</f>
        <v>0</v>
      </c>
      <c r="N107" s="35">
        <f>N103</f>
        <v>0</v>
      </c>
      <c r="O107" s="35">
        <f>O103</f>
        <v>0</v>
      </c>
      <c r="P107" s="37"/>
      <c r="Q107" s="37"/>
      <c r="R107" s="37"/>
      <c r="S107" s="37"/>
      <c r="T107" s="37"/>
      <c r="U107" s="37"/>
      <c r="V107" s="37"/>
      <c r="W107" s="37"/>
      <c r="X107" s="37"/>
      <c r="Y107" s="37"/>
      <c r="Z107" s="37"/>
      <c r="AA107" s="37"/>
      <c r="AB107" s="37"/>
      <c r="AC107" s="37"/>
    </row>
    <row r="108" spans="1:29" s="38" customFormat="1" hidden="1">
      <c r="A108" s="43"/>
      <c r="B108" s="44"/>
      <c r="C108" s="44"/>
      <c r="D108" s="82"/>
      <c r="E108" s="45"/>
      <c r="F108" s="45"/>
      <c r="G108" s="45"/>
      <c r="H108" s="45"/>
      <c r="I108" s="45"/>
      <c r="J108" s="45"/>
      <c r="K108" s="45"/>
      <c r="L108" s="46"/>
      <c r="M108" s="45"/>
      <c r="N108" s="45"/>
      <c r="O108" s="45"/>
      <c r="P108" s="37"/>
      <c r="Q108" s="37"/>
      <c r="R108" s="37"/>
      <c r="S108" s="37"/>
      <c r="T108" s="37"/>
      <c r="U108" s="37"/>
      <c r="V108" s="37"/>
      <c r="W108" s="37"/>
      <c r="X108" s="37"/>
      <c r="Y108" s="37"/>
      <c r="Z108" s="37"/>
      <c r="AA108" s="37"/>
      <c r="AB108" s="37"/>
      <c r="AC108" s="37"/>
    </row>
    <row r="109" spans="1:29" s="38" customFormat="1" hidden="1">
      <c r="A109" s="43"/>
      <c r="B109" s="44"/>
      <c r="C109" s="44"/>
      <c r="D109" s="82"/>
      <c r="E109" s="45"/>
      <c r="F109" s="45"/>
      <c r="G109" s="45"/>
      <c r="H109" s="45"/>
      <c r="I109" s="45"/>
      <c r="J109" s="45"/>
      <c r="K109" s="45"/>
      <c r="L109" s="46"/>
      <c r="M109" s="45"/>
      <c r="N109" s="45"/>
      <c r="O109" s="45"/>
      <c r="P109" s="37"/>
      <c r="Q109" s="37"/>
      <c r="R109" s="37"/>
      <c r="S109" s="37"/>
      <c r="T109" s="37"/>
      <c r="U109" s="37"/>
      <c r="V109" s="37"/>
      <c r="W109" s="37"/>
      <c r="X109" s="37"/>
      <c r="Y109" s="37"/>
      <c r="Z109" s="37"/>
      <c r="AA109" s="37"/>
      <c r="AB109" s="37"/>
      <c r="AC109" s="37"/>
    </row>
    <row r="110" spans="1:29" s="38" customFormat="1" hidden="1">
      <c r="A110" s="43"/>
      <c r="B110" s="44"/>
      <c r="C110" s="44"/>
      <c r="D110" s="82"/>
      <c r="E110" s="45"/>
      <c r="F110" s="45"/>
      <c r="G110" s="45"/>
      <c r="H110" s="45"/>
      <c r="I110" s="45"/>
      <c r="J110" s="45"/>
      <c r="K110" s="45"/>
      <c r="L110" s="46"/>
      <c r="M110" s="45"/>
      <c r="N110" s="45"/>
      <c r="O110" s="45"/>
      <c r="P110" s="37"/>
      <c r="Q110" s="37"/>
      <c r="R110" s="37"/>
      <c r="S110" s="37"/>
      <c r="T110" s="37"/>
      <c r="U110" s="37"/>
      <c r="V110" s="37"/>
      <c r="W110" s="37"/>
      <c r="X110" s="37"/>
      <c r="Y110" s="37"/>
      <c r="Z110" s="37"/>
      <c r="AA110" s="37"/>
      <c r="AB110" s="37"/>
      <c r="AC110" s="37"/>
    </row>
    <row r="111" spans="1:29">
      <c r="A111" s="648" t="s">
        <v>446</v>
      </c>
      <c r="B111" s="648"/>
      <c r="C111" s="648"/>
      <c r="D111" s="648"/>
      <c r="E111" s="648"/>
      <c r="F111" s="648"/>
      <c r="G111" s="648"/>
      <c r="H111" s="648"/>
      <c r="I111" s="648"/>
      <c r="J111" s="648"/>
      <c r="K111" s="648"/>
      <c r="L111" s="648"/>
      <c r="M111" s="648"/>
      <c r="N111" s="648"/>
      <c r="P111" s="28"/>
      <c r="Q111" s="28"/>
      <c r="R111" s="28"/>
      <c r="S111" s="28"/>
      <c r="T111" s="28"/>
      <c r="U111" s="28"/>
      <c r="V111" s="28"/>
      <c r="W111" s="28"/>
      <c r="X111" s="28"/>
      <c r="Y111" s="28"/>
      <c r="Z111" s="28"/>
      <c r="AA111" s="28"/>
      <c r="AB111" s="28"/>
      <c r="AC111" s="28"/>
    </row>
    <row r="112" spans="1:29">
      <c r="A112" s="641" t="s">
        <v>511</v>
      </c>
      <c r="B112" s="641"/>
      <c r="C112" s="641"/>
      <c r="D112" s="641"/>
      <c r="E112" s="641"/>
      <c r="F112" s="641"/>
      <c r="G112" s="641"/>
      <c r="H112" s="641"/>
      <c r="I112" s="641"/>
      <c r="J112" s="641"/>
      <c r="K112" s="641"/>
      <c r="L112" s="641"/>
      <c r="M112" s="641"/>
      <c r="N112" s="641"/>
      <c r="O112" s="641"/>
      <c r="P112" s="23"/>
      <c r="Q112" s="23"/>
      <c r="R112" s="23"/>
      <c r="S112" s="23"/>
      <c r="T112" s="28"/>
      <c r="U112" s="28"/>
      <c r="V112" s="28"/>
      <c r="W112" s="28"/>
      <c r="X112" s="28"/>
      <c r="Y112" s="28"/>
      <c r="Z112" s="28"/>
      <c r="AA112" s="28"/>
      <c r="AB112" s="28"/>
      <c r="AC112" s="28"/>
    </row>
    <row r="113" spans="1:29">
      <c r="A113" s="641" t="s">
        <v>447</v>
      </c>
      <c r="B113" s="641"/>
      <c r="C113" s="641"/>
      <c r="D113" s="641"/>
      <c r="E113" s="641"/>
      <c r="F113" s="641"/>
      <c r="G113" s="641"/>
      <c r="H113" s="641"/>
      <c r="I113" s="641"/>
      <c r="J113" s="641"/>
      <c r="K113" s="641"/>
      <c r="L113" s="641"/>
      <c r="M113" s="641"/>
      <c r="N113" s="641"/>
      <c r="O113" s="641"/>
      <c r="P113" s="28"/>
      <c r="Q113" s="28"/>
      <c r="R113" s="28"/>
      <c r="S113" s="28"/>
      <c r="T113" s="28"/>
      <c r="U113" s="28"/>
      <c r="V113" s="28"/>
      <c r="W113" s="28"/>
      <c r="X113" s="28"/>
      <c r="Y113" s="28"/>
      <c r="Z113" s="28"/>
      <c r="AA113" s="28"/>
      <c r="AB113" s="28"/>
      <c r="AC113" s="28"/>
    </row>
    <row r="114" spans="1:29" ht="137.25" customHeight="1">
      <c r="A114" s="30" t="s">
        <v>318</v>
      </c>
      <c r="B114" s="669" t="s">
        <v>319</v>
      </c>
      <c r="C114" s="669"/>
      <c r="D114" s="31" t="s">
        <v>320</v>
      </c>
      <c r="E114" s="144" t="s">
        <v>321</v>
      </c>
      <c r="F114" s="670" t="s">
        <v>322</v>
      </c>
      <c r="G114" s="670"/>
      <c r="H114" s="670" t="s">
        <v>323</v>
      </c>
      <c r="I114" s="670"/>
      <c r="J114" s="144" t="s">
        <v>324</v>
      </c>
      <c r="K114" s="144" t="s">
        <v>325</v>
      </c>
      <c r="L114" s="144" t="s">
        <v>326</v>
      </c>
      <c r="M114" s="225" t="s">
        <v>495</v>
      </c>
      <c r="N114" s="225" t="s">
        <v>539</v>
      </c>
      <c r="O114" s="225" t="s">
        <v>573</v>
      </c>
      <c r="P114" s="28"/>
      <c r="Q114" s="28"/>
      <c r="R114" s="28"/>
      <c r="S114" s="28"/>
      <c r="T114" s="28"/>
      <c r="U114" s="28"/>
      <c r="V114" s="28"/>
      <c r="W114" s="28"/>
      <c r="X114" s="28"/>
      <c r="Y114" s="28"/>
      <c r="Z114" s="28"/>
      <c r="AA114" s="28"/>
      <c r="AB114" s="28"/>
      <c r="AC114" s="28"/>
    </row>
    <row r="115" spans="1:29" hidden="1">
      <c r="A115" s="141"/>
      <c r="B115" s="665"/>
      <c r="C115" s="665"/>
      <c r="D115" s="146"/>
      <c r="E115" s="142"/>
      <c r="F115" s="666"/>
      <c r="G115" s="666"/>
      <c r="H115" s="666"/>
      <c r="I115" s="666"/>
      <c r="J115" s="142"/>
      <c r="K115" s="142"/>
      <c r="L115" s="142"/>
      <c r="M115" s="39"/>
      <c r="N115" s="143"/>
      <c r="O115" s="143"/>
      <c r="P115" s="28"/>
      <c r="Q115" s="28"/>
      <c r="R115" s="28"/>
      <c r="S115" s="28"/>
      <c r="T115" s="28"/>
      <c r="U115" s="28"/>
      <c r="V115" s="28"/>
      <c r="W115" s="28"/>
      <c r="X115" s="28"/>
      <c r="Y115" s="28"/>
      <c r="Z115" s="28"/>
      <c r="AA115" s="28"/>
      <c r="AB115" s="28"/>
      <c r="AC115" s="28"/>
    </row>
    <row r="116" spans="1:29" hidden="1">
      <c r="A116" s="141"/>
      <c r="B116" s="665"/>
      <c r="C116" s="665"/>
      <c r="D116" s="146"/>
      <c r="E116" s="142"/>
      <c r="F116" s="667"/>
      <c r="G116" s="668"/>
      <c r="H116" s="666"/>
      <c r="I116" s="666"/>
      <c r="J116" s="142"/>
      <c r="K116" s="142"/>
      <c r="L116" s="142"/>
      <c r="M116" s="39"/>
      <c r="N116" s="143"/>
      <c r="O116" s="143"/>
      <c r="P116" s="28"/>
      <c r="Q116" s="28"/>
      <c r="R116" s="28"/>
      <c r="S116" s="28"/>
      <c r="T116" s="28"/>
      <c r="U116" s="28"/>
      <c r="V116" s="28"/>
      <c r="W116" s="28"/>
      <c r="X116" s="28"/>
      <c r="Y116" s="28"/>
      <c r="Z116" s="28"/>
      <c r="AA116" s="28"/>
      <c r="AB116" s="28"/>
      <c r="AC116" s="28"/>
    </row>
    <row r="117" spans="1:29" hidden="1">
      <c r="A117" s="674"/>
      <c r="B117" s="675"/>
      <c r="C117" s="676"/>
      <c r="D117" s="146"/>
      <c r="E117" s="142"/>
      <c r="F117" s="666"/>
      <c r="G117" s="666"/>
      <c r="H117" s="666"/>
      <c r="I117" s="666"/>
      <c r="J117" s="142"/>
      <c r="K117" s="142"/>
      <c r="L117" s="142"/>
      <c r="M117" s="39"/>
      <c r="N117" s="143"/>
      <c r="O117" s="143"/>
      <c r="P117" s="28"/>
      <c r="Q117" s="28"/>
      <c r="R117" s="28"/>
      <c r="S117" s="28"/>
      <c r="T117" s="28"/>
      <c r="U117" s="28"/>
      <c r="V117" s="28"/>
      <c r="W117" s="28"/>
      <c r="X117" s="28"/>
      <c r="Y117" s="28"/>
      <c r="Z117" s="28"/>
      <c r="AA117" s="28"/>
      <c r="AB117" s="28"/>
      <c r="AC117" s="28"/>
    </row>
    <row r="118" spans="1:29" hidden="1">
      <c r="A118" s="671"/>
      <c r="B118" s="672"/>
      <c r="C118" s="673"/>
      <c r="D118" s="146"/>
      <c r="E118" s="142"/>
      <c r="F118" s="666"/>
      <c r="G118" s="666"/>
      <c r="H118" s="666"/>
      <c r="I118" s="666"/>
      <c r="J118" s="142"/>
      <c r="K118" s="142"/>
      <c r="L118" s="142"/>
      <c r="M118" s="39"/>
      <c r="N118" s="143"/>
      <c r="O118" s="143"/>
      <c r="P118" s="28"/>
      <c r="Q118" s="28"/>
      <c r="R118" s="28"/>
      <c r="S118" s="28"/>
      <c r="T118" s="28"/>
      <c r="U118" s="28"/>
      <c r="V118" s="28"/>
      <c r="W118" s="28"/>
      <c r="X118" s="28"/>
      <c r="Y118" s="28"/>
      <c r="Z118" s="28"/>
      <c r="AA118" s="28"/>
      <c r="AB118" s="28"/>
      <c r="AC118" s="28"/>
    </row>
    <row r="119" spans="1:29">
      <c r="A119" s="40">
        <v>1</v>
      </c>
      <c r="B119" s="665" t="s">
        <v>328</v>
      </c>
      <c r="C119" s="665"/>
      <c r="D119" s="146">
        <v>0.25</v>
      </c>
      <c r="E119" s="143">
        <f>7875+508.3333333-8215.638333+3.328333033-4.35666666</f>
        <v>166.66666667299836</v>
      </c>
      <c r="F119" s="679"/>
      <c r="G119" s="679"/>
      <c r="H119" s="679"/>
      <c r="I119" s="679"/>
      <c r="J119" s="143"/>
      <c r="K119" s="143">
        <f>E119+F119+H119</f>
        <v>166.66666667299836</v>
      </c>
      <c r="L119" s="142">
        <v>12</v>
      </c>
      <c r="M119" s="143">
        <f>K119*L119</f>
        <v>2000.0000000759803</v>
      </c>
      <c r="N119" s="682">
        <v>2000</v>
      </c>
      <c r="O119" s="682">
        <v>3100</v>
      </c>
      <c r="P119" s="32">
        <v>52.28</v>
      </c>
      <c r="Q119" s="28"/>
      <c r="R119" s="28"/>
      <c r="S119" s="28"/>
      <c r="T119" s="28"/>
      <c r="U119" s="28"/>
      <c r="V119" s="28"/>
      <c r="W119" s="28"/>
      <c r="X119" s="28"/>
      <c r="Y119" s="28"/>
      <c r="Z119" s="28"/>
      <c r="AA119" s="28"/>
      <c r="AB119" s="28"/>
      <c r="AC119" s="28"/>
    </row>
    <row r="120" spans="1:29" hidden="1">
      <c r="A120" s="40"/>
      <c r="B120" s="41"/>
      <c r="C120" s="42"/>
      <c r="D120" s="146"/>
      <c r="E120" s="143"/>
      <c r="F120" s="680"/>
      <c r="G120" s="681"/>
      <c r="H120" s="679"/>
      <c r="I120" s="679"/>
      <c r="J120" s="143"/>
      <c r="K120" s="143"/>
      <c r="L120" s="142"/>
      <c r="M120" s="115"/>
      <c r="N120" s="683"/>
      <c r="O120" s="683"/>
      <c r="P120" s="32">
        <f>1380000-M119</f>
        <v>1377999.9999999241</v>
      </c>
      <c r="Q120" s="28"/>
      <c r="R120" s="28"/>
      <c r="S120" s="28"/>
      <c r="T120" s="28"/>
      <c r="U120" s="28"/>
      <c r="V120" s="28"/>
      <c r="W120" s="28"/>
      <c r="X120" s="28"/>
      <c r="Y120" s="28"/>
      <c r="Z120" s="28"/>
      <c r="AA120" s="28"/>
      <c r="AB120" s="28"/>
      <c r="AC120" s="28"/>
    </row>
    <row r="121" spans="1:29" hidden="1">
      <c r="A121" s="671"/>
      <c r="B121" s="672"/>
      <c r="C121" s="673"/>
      <c r="D121" s="146"/>
      <c r="E121" s="143"/>
      <c r="F121" s="680"/>
      <c r="G121" s="681"/>
      <c r="H121" s="679"/>
      <c r="I121" s="679"/>
      <c r="J121" s="143"/>
      <c r="K121" s="143"/>
      <c r="L121" s="142"/>
      <c r="M121" s="115"/>
      <c r="N121" s="143"/>
      <c r="O121" s="143"/>
      <c r="P121" s="28"/>
      <c r="Q121" s="28"/>
      <c r="R121" s="28"/>
      <c r="S121" s="28"/>
      <c r="T121" s="28"/>
      <c r="U121" s="28"/>
      <c r="V121" s="28"/>
      <c r="W121" s="28"/>
      <c r="X121" s="28"/>
      <c r="Y121" s="28"/>
      <c r="Z121" s="28"/>
      <c r="AA121" s="28"/>
      <c r="AB121" s="28"/>
      <c r="AC121" s="28"/>
    </row>
    <row r="122" spans="1:29" hidden="1">
      <c r="A122" s="141"/>
      <c r="B122" s="665"/>
      <c r="C122" s="665"/>
      <c r="D122" s="146"/>
      <c r="E122" s="143"/>
      <c r="F122" s="680"/>
      <c r="G122" s="681"/>
      <c r="H122" s="679"/>
      <c r="I122" s="679"/>
      <c r="J122" s="143"/>
      <c r="K122" s="143"/>
      <c r="L122" s="142"/>
      <c r="M122" s="115"/>
      <c r="N122" s="143"/>
      <c r="O122" s="143"/>
      <c r="P122" s="28"/>
      <c r="Q122" s="28"/>
      <c r="R122" s="28"/>
      <c r="S122" s="28"/>
      <c r="T122" s="28"/>
      <c r="U122" s="28"/>
      <c r="V122" s="28"/>
      <c r="W122" s="28"/>
      <c r="X122" s="28"/>
      <c r="Y122" s="28"/>
      <c r="Z122" s="28"/>
      <c r="AA122" s="28"/>
      <c r="AB122" s="28"/>
      <c r="AC122" s="28"/>
    </row>
    <row r="123" spans="1:29" hidden="1">
      <c r="A123" s="141"/>
      <c r="B123" s="665"/>
      <c r="C123" s="665"/>
      <c r="D123" s="146"/>
      <c r="E123" s="143"/>
      <c r="F123" s="679"/>
      <c r="G123" s="679"/>
      <c r="H123" s="679"/>
      <c r="I123" s="679"/>
      <c r="J123" s="143"/>
      <c r="K123" s="143"/>
      <c r="L123" s="143"/>
      <c r="M123" s="143"/>
      <c r="N123" s="143"/>
      <c r="O123" s="143"/>
      <c r="P123" s="28"/>
      <c r="Q123" s="28"/>
      <c r="R123" s="28"/>
      <c r="S123" s="28"/>
      <c r="T123" s="28"/>
      <c r="U123" s="28"/>
      <c r="V123" s="28"/>
      <c r="W123" s="28"/>
      <c r="X123" s="28"/>
      <c r="Y123" s="28"/>
      <c r="Z123" s="28"/>
      <c r="AA123" s="28"/>
      <c r="AB123" s="28"/>
      <c r="AC123" s="28"/>
    </row>
    <row r="124" spans="1:29" s="38" customFormat="1">
      <c r="A124" s="33"/>
      <c r="B124" s="656" t="s">
        <v>330</v>
      </c>
      <c r="C124" s="657"/>
      <c r="D124" s="147">
        <f>D115+D116+D122+D119</f>
        <v>0.25</v>
      </c>
      <c r="E124" s="145">
        <f>E115+E116+E122+E119</f>
        <v>166.66666667299836</v>
      </c>
      <c r="F124" s="658">
        <f>F115+F116+F122</f>
        <v>0</v>
      </c>
      <c r="G124" s="659"/>
      <c r="H124" s="658">
        <f>H115+H116+H122</f>
        <v>0</v>
      </c>
      <c r="I124" s="659"/>
      <c r="J124" s="145">
        <f>J115+J116+J122</f>
        <v>0</v>
      </c>
      <c r="K124" s="145">
        <f>K115+K116+K122+K119</f>
        <v>166.66666667299836</v>
      </c>
      <c r="L124" s="145" t="s">
        <v>33</v>
      </c>
      <c r="M124" s="145">
        <f>M115+M116+M122+M119</f>
        <v>2000.0000000759803</v>
      </c>
      <c r="N124" s="145">
        <v>2000</v>
      </c>
      <c r="O124" s="145">
        <v>3100</v>
      </c>
      <c r="P124" s="37">
        <f>P119/12</f>
        <v>4.3566666666666665</v>
      </c>
      <c r="Q124" s="37"/>
      <c r="R124" s="37"/>
      <c r="S124" s="37"/>
      <c r="T124" s="37"/>
      <c r="U124" s="37"/>
      <c r="V124" s="37"/>
      <c r="W124" s="37"/>
      <c r="X124" s="37"/>
      <c r="Y124" s="37"/>
      <c r="Z124" s="37"/>
      <c r="AA124" s="37"/>
      <c r="AB124" s="37"/>
      <c r="AC124" s="37"/>
    </row>
    <row r="125" spans="1:29">
      <c r="A125" s="648" t="s">
        <v>551</v>
      </c>
      <c r="B125" s="648"/>
      <c r="C125" s="648"/>
      <c r="D125" s="648"/>
      <c r="E125" s="648"/>
      <c r="F125" s="648"/>
      <c r="G125" s="648"/>
      <c r="H125" s="648"/>
      <c r="I125" s="648"/>
      <c r="J125" s="648"/>
      <c r="K125" s="648"/>
      <c r="L125" s="648"/>
      <c r="M125" s="648"/>
      <c r="N125" s="648"/>
      <c r="P125" s="28"/>
      <c r="Q125" s="28"/>
      <c r="R125" s="28"/>
      <c r="S125" s="28"/>
      <c r="T125" s="28"/>
      <c r="U125" s="28"/>
      <c r="V125" s="28"/>
      <c r="W125" s="28"/>
      <c r="X125" s="28"/>
      <c r="Y125" s="28"/>
      <c r="Z125" s="28"/>
      <c r="AA125" s="28"/>
      <c r="AB125" s="28"/>
      <c r="AC125" s="28"/>
    </row>
    <row r="126" spans="1:29">
      <c r="A126" s="641" t="s">
        <v>490</v>
      </c>
      <c r="B126" s="641"/>
      <c r="C126" s="641"/>
      <c r="D126" s="641"/>
      <c r="E126" s="641"/>
      <c r="F126" s="641"/>
      <c r="G126" s="641"/>
      <c r="H126" s="641"/>
      <c r="I126" s="641"/>
      <c r="J126" s="641"/>
      <c r="K126" s="641"/>
      <c r="L126" s="641"/>
      <c r="M126" s="641"/>
      <c r="N126" s="641"/>
      <c r="O126" s="641"/>
      <c r="P126" s="23"/>
      <c r="Q126" s="23"/>
      <c r="R126" s="23"/>
      <c r="S126" s="23"/>
      <c r="T126" s="28"/>
      <c r="U126" s="28"/>
      <c r="V126" s="28"/>
      <c r="W126" s="28"/>
      <c r="X126" s="28"/>
      <c r="Y126" s="28"/>
      <c r="Z126" s="28"/>
      <c r="AA126" s="28"/>
      <c r="AB126" s="28"/>
      <c r="AC126" s="28"/>
    </row>
    <row r="127" spans="1:29">
      <c r="A127" s="641" t="s">
        <v>552</v>
      </c>
      <c r="B127" s="641"/>
      <c r="C127" s="641"/>
      <c r="D127" s="641"/>
      <c r="E127" s="641"/>
      <c r="F127" s="641"/>
      <c r="G127" s="641"/>
      <c r="H127" s="641"/>
      <c r="I127" s="641"/>
      <c r="J127" s="641"/>
      <c r="K127" s="641"/>
      <c r="L127" s="641"/>
      <c r="M127" s="641"/>
      <c r="N127" s="641"/>
      <c r="O127" s="641"/>
      <c r="P127" s="28"/>
      <c r="Q127" s="28"/>
      <c r="R127" s="28"/>
      <c r="S127" s="28"/>
      <c r="T127" s="28"/>
      <c r="U127" s="28"/>
      <c r="V127" s="28"/>
      <c r="W127" s="28"/>
      <c r="X127" s="28"/>
      <c r="Y127" s="28"/>
      <c r="Z127" s="28"/>
      <c r="AA127" s="28"/>
      <c r="AB127" s="28"/>
      <c r="AC127" s="28"/>
    </row>
    <row r="128" spans="1:29" ht="141.75" customHeight="1">
      <c r="A128" s="30" t="s">
        <v>318</v>
      </c>
      <c r="B128" s="669" t="s">
        <v>319</v>
      </c>
      <c r="C128" s="669"/>
      <c r="D128" s="31" t="s">
        <v>320</v>
      </c>
      <c r="E128" s="231" t="s">
        <v>321</v>
      </c>
      <c r="F128" s="670" t="s">
        <v>322</v>
      </c>
      <c r="G128" s="670"/>
      <c r="H128" s="670" t="s">
        <v>323</v>
      </c>
      <c r="I128" s="670"/>
      <c r="J128" s="231" t="s">
        <v>324</v>
      </c>
      <c r="K128" s="231" t="s">
        <v>325</v>
      </c>
      <c r="L128" s="231" t="s">
        <v>326</v>
      </c>
      <c r="M128" s="225" t="s">
        <v>495</v>
      </c>
      <c r="N128" s="225" t="s">
        <v>539</v>
      </c>
      <c r="O128" s="225" t="s">
        <v>573</v>
      </c>
      <c r="P128" s="28"/>
      <c r="Q128" s="28"/>
      <c r="R128" s="28"/>
      <c r="S128" s="28"/>
      <c r="T128" s="28"/>
      <c r="U128" s="28"/>
      <c r="V128" s="28"/>
      <c r="W128" s="28"/>
      <c r="X128" s="28"/>
      <c r="Y128" s="28"/>
      <c r="Z128" s="28"/>
      <c r="AA128" s="28"/>
      <c r="AB128" s="28"/>
      <c r="AC128" s="28"/>
    </row>
    <row r="129" spans="1:29" hidden="1">
      <c r="A129" s="230"/>
      <c r="B129" s="665"/>
      <c r="C129" s="665"/>
      <c r="D129" s="235"/>
      <c r="E129" s="232"/>
      <c r="F129" s="666"/>
      <c r="G129" s="666"/>
      <c r="H129" s="666"/>
      <c r="I129" s="666"/>
      <c r="J129" s="232"/>
      <c r="K129" s="232"/>
      <c r="L129" s="232"/>
      <c r="M129" s="39"/>
      <c r="N129" s="229"/>
      <c r="O129" s="229"/>
      <c r="P129" s="28"/>
      <c r="Q129" s="28"/>
      <c r="R129" s="28"/>
      <c r="S129" s="28"/>
      <c r="T129" s="28"/>
      <c r="U129" s="28"/>
      <c r="V129" s="28"/>
      <c r="W129" s="28"/>
      <c r="X129" s="28"/>
      <c r="Y129" s="28"/>
      <c r="Z129" s="28"/>
      <c r="AA129" s="28"/>
      <c r="AB129" s="28"/>
      <c r="AC129" s="28"/>
    </row>
    <row r="130" spans="1:29" hidden="1">
      <c r="A130" s="230"/>
      <c r="B130" s="665"/>
      <c r="C130" s="665"/>
      <c r="D130" s="235"/>
      <c r="E130" s="232"/>
      <c r="F130" s="667"/>
      <c r="G130" s="668"/>
      <c r="H130" s="666"/>
      <c r="I130" s="666"/>
      <c r="J130" s="232"/>
      <c r="K130" s="232"/>
      <c r="L130" s="232"/>
      <c r="M130" s="39"/>
      <c r="N130" s="229"/>
      <c r="O130" s="229"/>
      <c r="P130" s="28"/>
      <c r="Q130" s="28"/>
      <c r="R130" s="28"/>
      <c r="S130" s="28"/>
      <c r="T130" s="28"/>
      <c r="U130" s="28"/>
      <c r="V130" s="28"/>
      <c r="W130" s="28"/>
      <c r="X130" s="28"/>
      <c r="Y130" s="28"/>
      <c r="Z130" s="28"/>
      <c r="AA130" s="28"/>
      <c r="AB130" s="28"/>
      <c r="AC130" s="28"/>
    </row>
    <row r="131" spans="1:29" hidden="1">
      <c r="A131" s="674"/>
      <c r="B131" s="675"/>
      <c r="C131" s="676"/>
      <c r="D131" s="235"/>
      <c r="E131" s="232"/>
      <c r="F131" s="666"/>
      <c r="G131" s="666"/>
      <c r="H131" s="666"/>
      <c r="I131" s="666"/>
      <c r="J131" s="232"/>
      <c r="K131" s="232"/>
      <c r="L131" s="232"/>
      <c r="M131" s="39"/>
      <c r="N131" s="229"/>
      <c r="O131" s="229"/>
      <c r="P131" s="28"/>
      <c r="Q131" s="28"/>
      <c r="R131" s="28"/>
      <c r="S131" s="28"/>
      <c r="T131" s="28"/>
      <c r="U131" s="28"/>
      <c r="V131" s="28"/>
      <c r="W131" s="28"/>
      <c r="X131" s="28"/>
      <c r="Y131" s="28"/>
      <c r="Z131" s="28"/>
      <c r="AA131" s="28"/>
      <c r="AB131" s="28"/>
      <c r="AC131" s="28"/>
    </row>
    <row r="132" spans="1:29" hidden="1">
      <c r="A132" s="671"/>
      <c r="B132" s="672"/>
      <c r="C132" s="673"/>
      <c r="D132" s="235"/>
      <c r="E132" s="232"/>
      <c r="F132" s="666"/>
      <c r="G132" s="666"/>
      <c r="H132" s="666"/>
      <c r="I132" s="666"/>
      <c r="J132" s="232"/>
      <c r="K132" s="232"/>
      <c r="L132" s="232"/>
      <c r="M132" s="39"/>
      <c r="N132" s="229"/>
      <c r="O132" s="229"/>
      <c r="P132" s="28"/>
      <c r="Q132" s="28"/>
      <c r="R132" s="28"/>
      <c r="S132" s="28"/>
      <c r="T132" s="28"/>
      <c r="U132" s="28"/>
      <c r="V132" s="28"/>
      <c r="W132" s="28"/>
      <c r="X132" s="28"/>
      <c r="Y132" s="28"/>
      <c r="Z132" s="28"/>
      <c r="AA132" s="28"/>
      <c r="AB132" s="28"/>
      <c r="AC132" s="28"/>
    </row>
    <row r="133" spans="1:29">
      <c r="A133" s="40">
        <v>1</v>
      </c>
      <c r="B133" s="665" t="s">
        <v>328</v>
      </c>
      <c r="C133" s="665"/>
      <c r="D133" s="235">
        <v>0.25</v>
      </c>
      <c r="E133" s="229">
        <v>5000</v>
      </c>
      <c r="F133" s="679"/>
      <c r="G133" s="679"/>
      <c r="H133" s="679"/>
      <c r="I133" s="679"/>
      <c r="J133" s="229"/>
      <c r="K133" s="229">
        <f>E133+F133+H133</f>
        <v>5000</v>
      </c>
      <c r="L133" s="232">
        <v>12</v>
      </c>
      <c r="M133" s="229">
        <f>K133*L133</f>
        <v>60000</v>
      </c>
      <c r="N133" s="682">
        <v>60000</v>
      </c>
      <c r="O133" s="682">
        <v>60000</v>
      </c>
      <c r="P133" s="32">
        <f>100600-M138-2012.34</f>
        <v>38587.660000000003</v>
      </c>
      <c r="Q133" s="28"/>
      <c r="R133" s="28"/>
      <c r="S133" s="28"/>
      <c r="T133" s="28"/>
      <c r="U133" s="28"/>
      <c r="V133" s="28"/>
      <c r="W133" s="28"/>
      <c r="X133" s="28"/>
      <c r="Y133" s="28"/>
      <c r="Z133" s="28"/>
      <c r="AA133" s="28"/>
      <c r="AB133" s="28"/>
      <c r="AC133" s="28"/>
    </row>
    <row r="134" spans="1:29" hidden="1">
      <c r="A134" s="40"/>
      <c r="B134" s="41"/>
      <c r="C134" s="42"/>
      <c r="D134" s="235"/>
      <c r="E134" s="229"/>
      <c r="F134" s="680"/>
      <c r="G134" s="681"/>
      <c r="H134" s="679"/>
      <c r="I134" s="679"/>
      <c r="J134" s="229"/>
      <c r="K134" s="229"/>
      <c r="L134" s="232"/>
      <c r="M134" s="115"/>
      <c r="N134" s="683"/>
      <c r="O134" s="683"/>
      <c r="P134" s="32">
        <f>1380000-M133</f>
        <v>1320000</v>
      </c>
      <c r="Q134" s="28"/>
      <c r="R134" s="28"/>
      <c r="S134" s="28"/>
      <c r="T134" s="28"/>
      <c r="U134" s="28"/>
      <c r="V134" s="28"/>
      <c r="W134" s="28"/>
      <c r="X134" s="28"/>
      <c r="Y134" s="28"/>
      <c r="Z134" s="28"/>
      <c r="AA134" s="28"/>
      <c r="AB134" s="28"/>
      <c r="AC134" s="28"/>
    </row>
    <row r="135" spans="1:29" hidden="1">
      <c r="A135" s="671"/>
      <c r="B135" s="672"/>
      <c r="C135" s="673"/>
      <c r="D135" s="235"/>
      <c r="E135" s="229"/>
      <c r="F135" s="680"/>
      <c r="G135" s="681"/>
      <c r="H135" s="679"/>
      <c r="I135" s="679"/>
      <c r="J135" s="229"/>
      <c r="K135" s="229"/>
      <c r="L135" s="232"/>
      <c r="M135" s="115"/>
      <c r="N135" s="229"/>
      <c r="O135" s="229"/>
      <c r="P135" s="28"/>
      <c r="Q135" s="28"/>
      <c r="R135" s="28"/>
      <c r="S135" s="28"/>
      <c r="T135" s="28"/>
      <c r="U135" s="28"/>
      <c r="V135" s="28"/>
      <c r="W135" s="28"/>
      <c r="X135" s="28"/>
      <c r="Y135" s="28"/>
      <c r="Z135" s="28"/>
      <c r="AA135" s="28"/>
      <c r="AB135" s="28"/>
      <c r="AC135" s="28"/>
    </row>
    <row r="136" spans="1:29" hidden="1">
      <c r="A136" s="230"/>
      <c r="B136" s="665"/>
      <c r="C136" s="665"/>
      <c r="D136" s="235"/>
      <c r="E136" s="229"/>
      <c r="F136" s="680"/>
      <c r="G136" s="681"/>
      <c r="H136" s="679"/>
      <c r="I136" s="679"/>
      <c r="J136" s="229"/>
      <c r="K136" s="229"/>
      <c r="L136" s="232"/>
      <c r="M136" s="115"/>
      <c r="N136" s="229"/>
      <c r="O136" s="229"/>
      <c r="P136" s="28"/>
      <c r="Q136" s="28"/>
      <c r="R136" s="28"/>
      <c r="S136" s="28"/>
      <c r="T136" s="28"/>
      <c r="U136" s="28"/>
      <c r="V136" s="28"/>
      <c r="W136" s="28"/>
      <c r="X136" s="28"/>
      <c r="Y136" s="28"/>
      <c r="Z136" s="28"/>
      <c r="AA136" s="28"/>
      <c r="AB136" s="28"/>
      <c r="AC136" s="28"/>
    </row>
    <row r="137" spans="1:29" hidden="1">
      <c r="A137" s="230"/>
      <c r="B137" s="665"/>
      <c r="C137" s="665"/>
      <c r="D137" s="235"/>
      <c r="E137" s="229"/>
      <c r="F137" s="679"/>
      <c r="G137" s="679"/>
      <c r="H137" s="679"/>
      <c r="I137" s="679"/>
      <c r="J137" s="229"/>
      <c r="K137" s="229"/>
      <c r="L137" s="229"/>
      <c r="M137" s="229"/>
      <c r="N137" s="229"/>
      <c r="O137" s="229"/>
      <c r="P137" s="28"/>
      <c r="Q137" s="28"/>
      <c r="R137" s="28"/>
      <c r="S137" s="28"/>
      <c r="T137" s="28"/>
      <c r="U137" s="28"/>
      <c r="V137" s="28"/>
      <c r="W137" s="28"/>
      <c r="X137" s="28"/>
      <c r="Y137" s="28"/>
      <c r="Z137" s="28"/>
      <c r="AA137" s="28"/>
      <c r="AB137" s="28"/>
      <c r="AC137" s="28"/>
    </row>
    <row r="138" spans="1:29" s="38" customFormat="1">
      <c r="A138" s="33"/>
      <c r="B138" s="656" t="s">
        <v>330</v>
      </c>
      <c r="C138" s="657"/>
      <c r="D138" s="236">
        <f>D129+D130+D136+D133</f>
        <v>0.25</v>
      </c>
      <c r="E138" s="234">
        <f>E129+E130+E136+E133</f>
        <v>5000</v>
      </c>
      <c r="F138" s="658">
        <f>F129+F130+F136</f>
        <v>0</v>
      </c>
      <c r="G138" s="659"/>
      <c r="H138" s="658">
        <f>H129+H130+H136</f>
        <v>0</v>
      </c>
      <c r="I138" s="659"/>
      <c r="J138" s="234">
        <f>J129+J130+J136</f>
        <v>0</v>
      </c>
      <c r="K138" s="234">
        <f>K129+K130+K136+K133</f>
        <v>5000</v>
      </c>
      <c r="L138" s="234" t="s">
        <v>33</v>
      </c>
      <c r="M138" s="234">
        <f>M129+M130+M136+M133</f>
        <v>60000</v>
      </c>
      <c r="N138" s="234">
        <v>60000</v>
      </c>
      <c r="O138" s="234">
        <v>60000</v>
      </c>
      <c r="P138" s="37">
        <f>P133/12</f>
        <v>3215.6383333333338</v>
      </c>
      <c r="Q138" s="37"/>
      <c r="R138" s="37"/>
      <c r="S138" s="37"/>
      <c r="T138" s="37"/>
      <c r="U138" s="37"/>
      <c r="V138" s="37"/>
      <c r="W138" s="37"/>
      <c r="X138" s="37"/>
      <c r="Y138" s="37"/>
      <c r="Z138" s="37"/>
      <c r="AA138" s="37"/>
      <c r="AB138" s="37"/>
      <c r="AC138" s="37"/>
    </row>
    <row r="139" spans="1:29" s="96" customFormat="1">
      <c r="M139" s="237"/>
      <c r="N139" s="237"/>
      <c r="O139" s="237"/>
    </row>
    <row r="140" spans="1:29">
      <c r="A140" s="648" t="s">
        <v>446</v>
      </c>
      <c r="B140" s="648"/>
      <c r="C140" s="648"/>
      <c r="D140" s="648"/>
      <c r="E140" s="648"/>
      <c r="F140" s="648"/>
      <c r="G140" s="648"/>
      <c r="H140" s="648"/>
      <c r="I140" s="648"/>
      <c r="J140" s="648"/>
      <c r="K140" s="648"/>
      <c r="L140" s="648"/>
      <c r="M140" s="648"/>
      <c r="N140" s="648"/>
      <c r="P140" s="28"/>
      <c r="Q140" s="28"/>
      <c r="R140" s="28"/>
      <c r="S140" s="28"/>
      <c r="T140" s="28"/>
      <c r="U140" s="28"/>
      <c r="V140" s="28"/>
      <c r="W140" s="28"/>
      <c r="X140" s="28"/>
      <c r="Y140" s="28"/>
      <c r="Z140" s="28"/>
      <c r="AA140" s="28"/>
      <c r="AB140" s="28"/>
      <c r="AC140" s="28"/>
    </row>
    <row r="141" spans="1:29">
      <c r="A141" s="641" t="s">
        <v>511</v>
      </c>
      <c r="B141" s="641"/>
      <c r="C141" s="641"/>
      <c r="D141" s="641"/>
      <c r="E141" s="641"/>
      <c r="F141" s="641"/>
      <c r="G141" s="641"/>
      <c r="H141" s="641"/>
      <c r="I141" s="641"/>
      <c r="J141" s="641"/>
      <c r="K141" s="641"/>
      <c r="L141" s="641"/>
      <c r="M141" s="641"/>
      <c r="N141" s="641"/>
      <c r="O141" s="641"/>
      <c r="P141" s="23"/>
      <c r="Q141" s="23"/>
      <c r="R141" s="23"/>
      <c r="S141" s="23"/>
      <c r="T141" s="28"/>
      <c r="U141" s="28"/>
      <c r="V141" s="28"/>
      <c r="W141" s="28"/>
      <c r="X141" s="28"/>
      <c r="Y141" s="28"/>
      <c r="Z141" s="28"/>
      <c r="AA141" s="28"/>
      <c r="AB141" s="28"/>
      <c r="AC141" s="28"/>
    </row>
    <row r="142" spans="1:29">
      <c r="A142" s="641" t="s">
        <v>570</v>
      </c>
      <c r="B142" s="641"/>
      <c r="C142" s="641"/>
      <c r="D142" s="641"/>
      <c r="E142" s="641"/>
      <c r="F142" s="641"/>
      <c r="G142" s="641"/>
      <c r="H142" s="641"/>
      <c r="I142" s="641"/>
      <c r="J142" s="641"/>
      <c r="K142" s="641"/>
      <c r="L142" s="641"/>
      <c r="M142" s="641"/>
      <c r="N142" s="641"/>
      <c r="O142" s="641"/>
      <c r="P142" s="28"/>
      <c r="Q142" s="28"/>
      <c r="R142" s="28"/>
      <c r="S142" s="28"/>
      <c r="T142" s="28"/>
      <c r="U142" s="28"/>
      <c r="V142" s="28"/>
      <c r="W142" s="28"/>
      <c r="X142" s="28"/>
      <c r="Y142" s="28"/>
      <c r="Z142" s="28"/>
      <c r="AA142" s="28"/>
      <c r="AB142" s="28"/>
      <c r="AC142" s="28"/>
    </row>
    <row r="143" spans="1:29" ht="137.25" customHeight="1">
      <c r="A143" s="30" t="s">
        <v>318</v>
      </c>
      <c r="B143" s="669" t="s">
        <v>319</v>
      </c>
      <c r="C143" s="669"/>
      <c r="D143" s="31" t="s">
        <v>320</v>
      </c>
      <c r="E143" s="254" t="s">
        <v>321</v>
      </c>
      <c r="F143" s="670" t="s">
        <v>322</v>
      </c>
      <c r="G143" s="670"/>
      <c r="H143" s="670" t="s">
        <v>323</v>
      </c>
      <c r="I143" s="670"/>
      <c r="J143" s="254" t="s">
        <v>324</v>
      </c>
      <c r="K143" s="254" t="s">
        <v>325</v>
      </c>
      <c r="L143" s="254" t="s">
        <v>326</v>
      </c>
      <c r="M143" s="225" t="s">
        <v>495</v>
      </c>
      <c r="N143" s="225" t="s">
        <v>539</v>
      </c>
      <c r="O143" s="225" t="s">
        <v>573</v>
      </c>
      <c r="P143" s="28"/>
      <c r="Q143" s="28"/>
      <c r="R143" s="28"/>
      <c r="S143" s="28"/>
      <c r="T143" s="28"/>
      <c r="U143" s="28"/>
      <c r="V143" s="28"/>
      <c r="W143" s="28"/>
      <c r="X143" s="28"/>
      <c r="Y143" s="28"/>
      <c r="Z143" s="28"/>
      <c r="AA143" s="28"/>
      <c r="AB143" s="28"/>
      <c r="AC143" s="28"/>
    </row>
    <row r="144" spans="1:29" hidden="1">
      <c r="A144" s="251"/>
      <c r="B144" s="665"/>
      <c r="C144" s="665"/>
      <c r="D144" s="259"/>
      <c r="E144" s="253"/>
      <c r="F144" s="666"/>
      <c r="G144" s="666"/>
      <c r="H144" s="666"/>
      <c r="I144" s="666"/>
      <c r="J144" s="253"/>
      <c r="K144" s="253"/>
      <c r="L144" s="253"/>
      <c r="M144" s="39"/>
      <c r="N144" s="252"/>
      <c r="O144" s="252"/>
      <c r="P144" s="28"/>
      <c r="Q144" s="28"/>
      <c r="R144" s="28"/>
      <c r="S144" s="28"/>
      <c r="T144" s="28"/>
      <c r="U144" s="28"/>
      <c r="V144" s="28"/>
      <c r="W144" s="28"/>
      <c r="X144" s="28"/>
      <c r="Y144" s="28"/>
      <c r="Z144" s="28"/>
      <c r="AA144" s="28"/>
      <c r="AB144" s="28"/>
      <c r="AC144" s="28"/>
    </row>
    <row r="145" spans="1:29" hidden="1">
      <c r="A145" s="251"/>
      <c r="B145" s="665"/>
      <c r="C145" s="665"/>
      <c r="D145" s="259"/>
      <c r="E145" s="253"/>
      <c r="F145" s="667"/>
      <c r="G145" s="668"/>
      <c r="H145" s="666"/>
      <c r="I145" s="666"/>
      <c r="J145" s="253"/>
      <c r="K145" s="253"/>
      <c r="L145" s="253"/>
      <c r="M145" s="39"/>
      <c r="N145" s="252"/>
      <c r="O145" s="252"/>
      <c r="P145" s="28"/>
      <c r="Q145" s="28"/>
      <c r="R145" s="28"/>
      <c r="S145" s="28"/>
      <c r="T145" s="28"/>
      <c r="U145" s="28"/>
      <c r="V145" s="28"/>
      <c r="W145" s="28"/>
      <c r="X145" s="28"/>
      <c r="Y145" s="28"/>
      <c r="Z145" s="28"/>
      <c r="AA145" s="28"/>
      <c r="AB145" s="28"/>
      <c r="AC145" s="28"/>
    </row>
    <row r="146" spans="1:29" hidden="1">
      <c r="A146" s="674"/>
      <c r="B146" s="675"/>
      <c r="C146" s="676"/>
      <c r="D146" s="259"/>
      <c r="E146" s="253"/>
      <c r="F146" s="666"/>
      <c r="G146" s="666"/>
      <c r="H146" s="666"/>
      <c r="I146" s="666"/>
      <c r="J146" s="253"/>
      <c r="K146" s="253"/>
      <c r="L146" s="253"/>
      <c r="M146" s="39"/>
      <c r="N146" s="252"/>
      <c r="O146" s="252"/>
      <c r="P146" s="28"/>
      <c r="Q146" s="28"/>
      <c r="R146" s="28"/>
      <c r="S146" s="28"/>
      <c r="T146" s="28"/>
      <c r="U146" s="28"/>
      <c r="V146" s="28"/>
      <c r="W146" s="28"/>
      <c r="X146" s="28"/>
      <c r="Y146" s="28"/>
      <c r="Z146" s="28"/>
      <c r="AA146" s="28"/>
      <c r="AB146" s="28"/>
      <c r="AC146" s="28"/>
    </row>
    <row r="147" spans="1:29" hidden="1">
      <c r="A147" s="671"/>
      <c r="B147" s="672"/>
      <c r="C147" s="673"/>
      <c r="D147" s="259"/>
      <c r="E147" s="253"/>
      <c r="F147" s="666"/>
      <c r="G147" s="666"/>
      <c r="H147" s="666"/>
      <c r="I147" s="666"/>
      <c r="J147" s="253"/>
      <c r="K147" s="253"/>
      <c r="L147" s="253"/>
      <c r="M147" s="39"/>
      <c r="N147" s="252"/>
      <c r="O147" s="252"/>
      <c r="P147" s="28"/>
      <c r="Q147" s="28"/>
      <c r="R147" s="28"/>
      <c r="S147" s="28"/>
      <c r="T147" s="28"/>
      <c r="U147" s="28"/>
      <c r="V147" s="28"/>
      <c r="W147" s="28"/>
      <c r="X147" s="28"/>
      <c r="Y147" s="28"/>
      <c r="Z147" s="28"/>
      <c r="AA147" s="28"/>
      <c r="AB147" s="28"/>
      <c r="AC147" s="28"/>
    </row>
    <row r="148" spans="1:29">
      <c r="A148" s="40">
        <v>1</v>
      </c>
      <c r="B148" s="665" t="s">
        <v>571</v>
      </c>
      <c r="C148" s="665"/>
      <c r="D148" s="259">
        <v>1</v>
      </c>
      <c r="E148" s="252">
        <v>5750</v>
      </c>
      <c r="F148" s="679"/>
      <c r="G148" s="679"/>
      <c r="H148" s="679"/>
      <c r="I148" s="679"/>
      <c r="J148" s="252"/>
      <c r="K148" s="252">
        <f>E148+F148+H148</f>
        <v>5750</v>
      </c>
      <c r="L148" s="253">
        <v>12</v>
      </c>
      <c r="M148" s="252">
        <f>K148*L148</f>
        <v>69000</v>
      </c>
      <c r="N148" s="682">
        <v>69000</v>
      </c>
      <c r="O148" s="682">
        <v>69000</v>
      </c>
      <c r="P148" s="32">
        <v>52.28</v>
      </c>
      <c r="Q148" s="28"/>
      <c r="R148" s="28"/>
      <c r="S148" s="28"/>
      <c r="T148" s="28"/>
      <c r="U148" s="28"/>
      <c r="V148" s="28"/>
      <c r="W148" s="28"/>
      <c r="X148" s="28"/>
      <c r="Y148" s="28"/>
      <c r="Z148" s="28"/>
      <c r="AA148" s="28"/>
      <c r="AB148" s="28"/>
      <c r="AC148" s="28"/>
    </row>
    <row r="149" spans="1:29" hidden="1">
      <c r="A149" s="40"/>
      <c r="B149" s="41"/>
      <c r="C149" s="42"/>
      <c r="D149" s="259"/>
      <c r="E149" s="252"/>
      <c r="F149" s="680"/>
      <c r="G149" s="681"/>
      <c r="H149" s="679"/>
      <c r="I149" s="679"/>
      <c r="J149" s="252"/>
      <c r="K149" s="252"/>
      <c r="L149" s="253"/>
      <c r="M149" s="115"/>
      <c r="N149" s="683"/>
      <c r="O149" s="683"/>
      <c r="P149" s="32">
        <f>1380000-M148</f>
        <v>1311000</v>
      </c>
      <c r="Q149" s="28"/>
      <c r="R149" s="28"/>
      <c r="S149" s="28"/>
      <c r="T149" s="28"/>
      <c r="U149" s="28"/>
      <c r="V149" s="28"/>
      <c r="W149" s="28"/>
      <c r="X149" s="28"/>
      <c r="Y149" s="28"/>
      <c r="Z149" s="28"/>
      <c r="AA149" s="28"/>
      <c r="AB149" s="28"/>
      <c r="AC149" s="28"/>
    </row>
    <row r="150" spans="1:29" hidden="1">
      <c r="A150" s="671"/>
      <c r="B150" s="672"/>
      <c r="C150" s="673"/>
      <c r="D150" s="259"/>
      <c r="E150" s="252"/>
      <c r="F150" s="680"/>
      <c r="G150" s="681"/>
      <c r="H150" s="679"/>
      <c r="I150" s="679"/>
      <c r="J150" s="252"/>
      <c r="K150" s="252"/>
      <c r="L150" s="253"/>
      <c r="M150" s="115"/>
      <c r="N150" s="252"/>
      <c r="O150" s="252"/>
      <c r="P150" s="28"/>
      <c r="Q150" s="28"/>
      <c r="R150" s="28"/>
      <c r="S150" s="28"/>
      <c r="T150" s="28"/>
      <c r="U150" s="28"/>
      <c r="V150" s="28"/>
      <c r="W150" s="28"/>
      <c r="X150" s="28"/>
      <c r="Y150" s="28"/>
      <c r="Z150" s="28"/>
      <c r="AA150" s="28"/>
      <c r="AB150" s="28"/>
      <c r="AC150" s="28"/>
    </row>
    <row r="151" spans="1:29" hidden="1">
      <c r="A151" s="251"/>
      <c r="B151" s="665"/>
      <c r="C151" s="665"/>
      <c r="D151" s="259"/>
      <c r="E151" s="252"/>
      <c r="F151" s="680"/>
      <c r="G151" s="681"/>
      <c r="H151" s="679"/>
      <c r="I151" s="679"/>
      <c r="J151" s="252"/>
      <c r="K151" s="252"/>
      <c r="L151" s="253"/>
      <c r="M151" s="115"/>
      <c r="N151" s="252"/>
      <c r="O151" s="252"/>
      <c r="P151" s="28"/>
      <c r="Q151" s="28"/>
      <c r="R151" s="28"/>
      <c r="S151" s="28"/>
      <c r="T151" s="28"/>
      <c r="U151" s="28"/>
      <c r="V151" s="28"/>
      <c r="W151" s="28"/>
      <c r="X151" s="28"/>
      <c r="Y151" s="28"/>
      <c r="Z151" s="28"/>
      <c r="AA151" s="28"/>
      <c r="AB151" s="28"/>
      <c r="AC151" s="28"/>
    </row>
    <row r="152" spans="1:29" hidden="1">
      <c r="A152" s="251"/>
      <c r="B152" s="665"/>
      <c r="C152" s="665"/>
      <c r="D152" s="259"/>
      <c r="E152" s="252"/>
      <c r="F152" s="679"/>
      <c r="G152" s="679"/>
      <c r="H152" s="679"/>
      <c r="I152" s="679"/>
      <c r="J152" s="252"/>
      <c r="K152" s="252"/>
      <c r="L152" s="252"/>
      <c r="M152" s="252"/>
      <c r="N152" s="252"/>
      <c r="O152" s="252"/>
      <c r="P152" s="28"/>
      <c r="Q152" s="28"/>
      <c r="R152" s="28"/>
      <c r="S152" s="28"/>
      <c r="T152" s="28"/>
      <c r="U152" s="28"/>
      <c r="V152" s="28"/>
      <c r="W152" s="28"/>
      <c r="X152" s="28"/>
      <c r="Y152" s="28"/>
      <c r="Z152" s="28"/>
      <c r="AA152" s="28"/>
      <c r="AB152" s="28"/>
      <c r="AC152" s="28"/>
    </row>
    <row r="153" spans="1:29" s="38" customFormat="1">
      <c r="A153" s="33"/>
      <c r="B153" s="656" t="s">
        <v>330</v>
      </c>
      <c r="C153" s="657"/>
      <c r="D153" s="260">
        <f>D144+D145+D151+D148</f>
        <v>1</v>
      </c>
      <c r="E153" s="258">
        <f>E144+E145+E151+E148</f>
        <v>5750</v>
      </c>
      <c r="F153" s="658">
        <f>F144+F145+F151</f>
        <v>0</v>
      </c>
      <c r="G153" s="659"/>
      <c r="H153" s="658">
        <f>H144+H145+H151</f>
        <v>0</v>
      </c>
      <c r="I153" s="659"/>
      <c r="J153" s="258">
        <f>J144+J145+J151</f>
        <v>0</v>
      </c>
      <c r="K153" s="258">
        <f>K144+K145+K151+K148</f>
        <v>5750</v>
      </c>
      <c r="L153" s="258" t="s">
        <v>33</v>
      </c>
      <c r="M153" s="258">
        <f>M144+M145+M151+M148</f>
        <v>69000</v>
      </c>
      <c r="N153" s="258">
        <v>69000</v>
      </c>
      <c r="O153" s="258">
        <v>69000</v>
      </c>
      <c r="P153" s="37">
        <f>P148/12</f>
        <v>4.3566666666666665</v>
      </c>
      <c r="Q153" s="37"/>
      <c r="R153" s="37"/>
      <c r="S153" s="37"/>
      <c r="T153" s="37"/>
      <c r="U153" s="37"/>
      <c r="V153" s="37"/>
      <c r="W153" s="37"/>
      <c r="X153" s="37"/>
      <c r="Y153" s="37"/>
      <c r="Z153" s="37"/>
      <c r="AA153" s="37"/>
      <c r="AB153" s="37"/>
      <c r="AC153" s="37"/>
    </row>
  </sheetData>
  <mergeCells count="364">
    <mergeCell ref="B151:C151"/>
    <mergeCell ref="F151:G151"/>
    <mergeCell ref="H151:I151"/>
    <mergeCell ref="B152:C152"/>
    <mergeCell ref="F152:G152"/>
    <mergeCell ref="H152:I152"/>
    <mergeCell ref="B153:C153"/>
    <mergeCell ref="F153:G153"/>
    <mergeCell ref="H153:I153"/>
    <mergeCell ref="B148:C148"/>
    <mergeCell ref="F148:G148"/>
    <mergeCell ref="H148:I148"/>
    <mergeCell ref="N148:N149"/>
    <mergeCell ref="O148:O149"/>
    <mergeCell ref="F149:G149"/>
    <mergeCell ref="H149:I149"/>
    <mergeCell ref="A150:C150"/>
    <mergeCell ref="F150:G150"/>
    <mergeCell ref="H150:I150"/>
    <mergeCell ref="B145:C145"/>
    <mergeCell ref="F145:G145"/>
    <mergeCell ref="H145:I145"/>
    <mergeCell ref="A146:C146"/>
    <mergeCell ref="F146:G146"/>
    <mergeCell ref="H146:I146"/>
    <mergeCell ref="A147:C147"/>
    <mergeCell ref="F147:G147"/>
    <mergeCell ref="H147:I147"/>
    <mergeCell ref="A140:N140"/>
    <mergeCell ref="A141:O141"/>
    <mergeCell ref="A142:O142"/>
    <mergeCell ref="B143:C143"/>
    <mergeCell ref="F143:G143"/>
    <mergeCell ref="H143:I143"/>
    <mergeCell ref="B144:C144"/>
    <mergeCell ref="F144:G144"/>
    <mergeCell ref="H144:I144"/>
    <mergeCell ref="A126:O126"/>
    <mergeCell ref="A127:O127"/>
    <mergeCell ref="B130:C130"/>
    <mergeCell ref="A132:C132"/>
    <mergeCell ref="B133:C133"/>
    <mergeCell ref="N133:N134"/>
    <mergeCell ref="O133:O134"/>
    <mergeCell ref="A135:C135"/>
    <mergeCell ref="B138:C138"/>
    <mergeCell ref="F138:G138"/>
    <mergeCell ref="H138:I138"/>
    <mergeCell ref="B137:C137"/>
    <mergeCell ref="F137:G137"/>
    <mergeCell ref="H137:I137"/>
    <mergeCell ref="F135:G135"/>
    <mergeCell ref="H135:I135"/>
    <mergeCell ref="B136:C136"/>
    <mergeCell ref="F136:G136"/>
    <mergeCell ref="H136:I136"/>
    <mergeCell ref="F132:G132"/>
    <mergeCell ref="H132:I132"/>
    <mergeCell ref="F133:G133"/>
    <mergeCell ref="H133:I133"/>
    <mergeCell ref="F134:G134"/>
    <mergeCell ref="N119:N120"/>
    <mergeCell ref="O119:O120"/>
    <mergeCell ref="F120:G120"/>
    <mergeCell ref="H120:I120"/>
    <mergeCell ref="A121:C121"/>
    <mergeCell ref="F121:G121"/>
    <mergeCell ref="H121:I121"/>
    <mergeCell ref="B122:C122"/>
    <mergeCell ref="F122:G122"/>
    <mergeCell ref="H122:I122"/>
    <mergeCell ref="B119:C119"/>
    <mergeCell ref="F119:G119"/>
    <mergeCell ref="H119:I119"/>
    <mergeCell ref="H134:I134"/>
    <mergeCell ref="F130:G130"/>
    <mergeCell ref="H130:I130"/>
    <mergeCell ref="A131:C131"/>
    <mergeCell ref="F131:G131"/>
    <mergeCell ref="H131:I131"/>
    <mergeCell ref="B128:C128"/>
    <mergeCell ref="F128:G128"/>
    <mergeCell ref="H128:I128"/>
    <mergeCell ref="B129:C129"/>
    <mergeCell ref="F129:G129"/>
    <mergeCell ref="H129:I129"/>
    <mergeCell ref="F115:G115"/>
    <mergeCell ref="H115:I115"/>
    <mergeCell ref="B116:C116"/>
    <mergeCell ref="F116:G116"/>
    <mergeCell ref="H116:I116"/>
    <mergeCell ref="A117:C117"/>
    <mergeCell ref="F117:G117"/>
    <mergeCell ref="H117:I117"/>
    <mergeCell ref="B107:D107"/>
    <mergeCell ref="E107:G107"/>
    <mergeCell ref="H107:J107"/>
    <mergeCell ref="A111:N111"/>
    <mergeCell ref="A112:O112"/>
    <mergeCell ref="A113:O113"/>
    <mergeCell ref="B114:C114"/>
    <mergeCell ref="F114:G114"/>
    <mergeCell ref="H114:I114"/>
    <mergeCell ref="K107:L107"/>
    <mergeCell ref="B123:C123"/>
    <mergeCell ref="F123:G123"/>
    <mergeCell ref="H123:I123"/>
    <mergeCell ref="B124:C124"/>
    <mergeCell ref="F124:G124"/>
    <mergeCell ref="H124:I124"/>
    <mergeCell ref="A125:N125"/>
    <mergeCell ref="B103:D103"/>
    <mergeCell ref="E103:G103"/>
    <mergeCell ref="H103:J103"/>
    <mergeCell ref="K103:L103"/>
    <mergeCell ref="A104:C104"/>
    <mergeCell ref="F104:G104"/>
    <mergeCell ref="H104:I104"/>
    <mergeCell ref="B105:C105"/>
    <mergeCell ref="F105:G105"/>
    <mergeCell ref="H105:I105"/>
    <mergeCell ref="B106:C106"/>
    <mergeCell ref="F106:G106"/>
    <mergeCell ref="H106:I106"/>
    <mergeCell ref="A118:C118"/>
    <mergeCell ref="F118:G118"/>
    <mergeCell ref="H118:I118"/>
    <mergeCell ref="B115:C115"/>
    <mergeCell ref="A101:C101"/>
    <mergeCell ref="F101:G101"/>
    <mergeCell ref="H101:I101"/>
    <mergeCell ref="A102:C102"/>
    <mergeCell ref="F102:G102"/>
    <mergeCell ref="H102:I102"/>
    <mergeCell ref="B99:C99"/>
    <mergeCell ref="F99:G99"/>
    <mergeCell ref="H99:I99"/>
    <mergeCell ref="B100:C100"/>
    <mergeCell ref="F100:G100"/>
    <mergeCell ref="H100:I100"/>
    <mergeCell ref="A94:O94"/>
    <mergeCell ref="A96:C96"/>
    <mergeCell ref="F96:N96"/>
    <mergeCell ref="B98:D98"/>
    <mergeCell ref="E98:G98"/>
    <mergeCell ref="H98:J98"/>
    <mergeCell ref="K98:L98"/>
    <mergeCell ref="B91:C91"/>
    <mergeCell ref="F91:G91"/>
    <mergeCell ref="H91:I91"/>
    <mergeCell ref="B92:C92"/>
    <mergeCell ref="F92:G92"/>
    <mergeCell ref="H92:I92"/>
    <mergeCell ref="A89:C89"/>
    <mergeCell ref="F89:G89"/>
    <mergeCell ref="H89:I89"/>
    <mergeCell ref="B90:C90"/>
    <mergeCell ref="F90:G90"/>
    <mergeCell ref="H90:I90"/>
    <mergeCell ref="B87:C87"/>
    <mergeCell ref="F87:G87"/>
    <mergeCell ref="H87:I87"/>
    <mergeCell ref="N87:N88"/>
    <mergeCell ref="O87:O88"/>
    <mergeCell ref="F88:G88"/>
    <mergeCell ref="H88:I88"/>
    <mergeCell ref="A85:C85"/>
    <mergeCell ref="F85:G85"/>
    <mergeCell ref="H85:I85"/>
    <mergeCell ref="A86:C86"/>
    <mergeCell ref="F86:G86"/>
    <mergeCell ref="H86:I86"/>
    <mergeCell ref="B83:C83"/>
    <mergeCell ref="F83:G83"/>
    <mergeCell ref="H83:I83"/>
    <mergeCell ref="B84:C84"/>
    <mergeCell ref="F84:G84"/>
    <mergeCell ref="H84:I84"/>
    <mergeCell ref="A79:N79"/>
    <mergeCell ref="A80:O80"/>
    <mergeCell ref="A81:O81"/>
    <mergeCell ref="B82:C82"/>
    <mergeCell ref="F82:G82"/>
    <mergeCell ref="H82:I82"/>
    <mergeCell ref="B76:C76"/>
    <mergeCell ref="F76:G76"/>
    <mergeCell ref="H76:I76"/>
    <mergeCell ref="B77:C77"/>
    <mergeCell ref="F77:G77"/>
    <mergeCell ref="H77:I77"/>
    <mergeCell ref="A74:C74"/>
    <mergeCell ref="F74:G74"/>
    <mergeCell ref="H74:I74"/>
    <mergeCell ref="B75:C75"/>
    <mergeCell ref="F75:G75"/>
    <mergeCell ref="H75:I75"/>
    <mergeCell ref="B72:C72"/>
    <mergeCell ref="F72:G72"/>
    <mergeCell ref="H72:I72"/>
    <mergeCell ref="N72:N73"/>
    <mergeCell ref="O72:O73"/>
    <mergeCell ref="F73:G73"/>
    <mergeCell ref="H73:I73"/>
    <mergeCell ref="A70:C70"/>
    <mergeCell ref="F70:G70"/>
    <mergeCell ref="H70:I70"/>
    <mergeCell ref="A71:C71"/>
    <mergeCell ref="F71:G71"/>
    <mergeCell ref="H71:I71"/>
    <mergeCell ref="B68:C68"/>
    <mergeCell ref="F68:G68"/>
    <mergeCell ref="H68:I68"/>
    <mergeCell ref="B69:C69"/>
    <mergeCell ref="F69:G69"/>
    <mergeCell ref="H69:I69"/>
    <mergeCell ref="B62:C62"/>
    <mergeCell ref="F62:G62"/>
    <mergeCell ref="H62:I62"/>
    <mergeCell ref="A64:N64"/>
    <mergeCell ref="E65:K65"/>
    <mergeCell ref="B67:C67"/>
    <mergeCell ref="F67:G67"/>
    <mergeCell ref="H67:I67"/>
    <mergeCell ref="B60:C60"/>
    <mergeCell ref="F60:G60"/>
    <mergeCell ref="H60:I60"/>
    <mergeCell ref="N60:N61"/>
    <mergeCell ref="O60:O61"/>
    <mergeCell ref="B61:C61"/>
    <mergeCell ref="F61:G61"/>
    <mergeCell ref="H61:I61"/>
    <mergeCell ref="A58:C58"/>
    <mergeCell ref="F58:G58"/>
    <mergeCell ref="H58:I58"/>
    <mergeCell ref="A59:C59"/>
    <mergeCell ref="F59:G59"/>
    <mergeCell ref="H59:I59"/>
    <mergeCell ref="A56:C56"/>
    <mergeCell ref="F56:G56"/>
    <mergeCell ref="H56:I56"/>
    <mergeCell ref="A57:C57"/>
    <mergeCell ref="F57:G57"/>
    <mergeCell ref="H57:I57"/>
    <mergeCell ref="B54:C54"/>
    <mergeCell ref="F54:G54"/>
    <mergeCell ref="H54:I54"/>
    <mergeCell ref="A55:C55"/>
    <mergeCell ref="F55:G55"/>
    <mergeCell ref="H55:I55"/>
    <mergeCell ref="A49:N49"/>
    <mergeCell ref="E50:K50"/>
    <mergeCell ref="B52:C52"/>
    <mergeCell ref="F52:G52"/>
    <mergeCell ref="H52:I52"/>
    <mergeCell ref="B53:C53"/>
    <mergeCell ref="F53:G53"/>
    <mergeCell ref="H53:I53"/>
    <mergeCell ref="N45:N46"/>
    <mergeCell ref="O45:O46"/>
    <mergeCell ref="B46:C46"/>
    <mergeCell ref="F46:G46"/>
    <mergeCell ref="H46:I46"/>
    <mergeCell ref="B47:C47"/>
    <mergeCell ref="F47:G47"/>
    <mergeCell ref="H47:I47"/>
    <mergeCell ref="A44:C44"/>
    <mergeCell ref="F44:G44"/>
    <mergeCell ref="H44:I44"/>
    <mergeCell ref="B45:C45"/>
    <mergeCell ref="F45:G45"/>
    <mergeCell ref="H45:I45"/>
    <mergeCell ref="A42:C42"/>
    <mergeCell ref="F42:G42"/>
    <mergeCell ref="H42:I42"/>
    <mergeCell ref="A43:C43"/>
    <mergeCell ref="F43:G43"/>
    <mergeCell ref="H43:I43"/>
    <mergeCell ref="A40:C40"/>
    <mergeCell ref="F40:G40"/>
    <mergeCell ref="H40:I40"/>
    <mergeCell ref="A41:C41"/>
    <mergeCell ref="F41:G41"/>
    <mergeCell ref="H41:I41"/>
    <mergeCell ref="B38:C38"/>
    <mergeCell ref="F38:G38"/>
    <mergeCell ref="H38:I38"/>
    <mergeCell ref="B39:C39"/>
    <mergeCell ref="F39:G39"/>
    <mergeCell ref="H39:I39"/>
    <mergeCell ref="B31:C31"/>
    <mergeCell ref="F31:G31"/>
    <mergeCell ref="H31:I31"/>
    <mergeCell ref="A34:N34"/>
    <mergeCell ref="E35:K35"/>
    <mergeCell ref="B37:C37"/>
    <mergeCell ref="F37:G37"/>
    <mergeCell ref="H37:I37"/>
    <mergeCell ref="B29:C29"/>
    <mergeCell ref="F29:G29"/>
    <mergeCell ref="H29:I29"/>
    <mergeCell ref="N29:N30"/>
    <mergeCell ref="O29:O30"/>
    <mergeCell ref="B30:C30"/>
    <mergeCell ref="F30:G30"/>
    <mergeCell ref="H30:I30"/>
    <mergeCell ref="O26:O28"/>
    <mergeCell ref="A27:C27"/>
    <mergeCell ref="F27:G27"/>
    <mergeCell ref="H27:I27"/>
    <mergeCell ref="A28:C28"/>
    <mergeCell ref="F28:G28"/>
    <mergeCell ref="H28:I28"/>
    <mergeCell ref="A22:N22"/>
    <mergeCell ref="E23:K23"/>
    <mergeCell ref="B25:C25"/>
    <mergeCell ref="F25:G25"/>
    <mergeCell ref="H25:I25"/>
    <mergeCell ref="B26:C26"/>
    <mergeCell ref="F26:G26"/>
    <mergeCell ref="H26:I26"/>
    <mergeCell ref="N26:N28"/>
    <mergeCell ref="N18:N19"/>
    <mergeCell ref="O18:O19"/>
    <mergeCell ref="B19:C19"/>
    <mergeCell ref="F19:G19"/>
    <mergeCell ref="H19:I19"/>
    <mergeCell ref="B20:C20"/>
    <mergeCell ref="F20:G20"/>
    <mergeCell ref="H20:I20"/>
    <mergeCell ref="F16:G16"/>
    <mergeCell ref="H16:I16"/>
    <mergeCell ref="B17:C17"/>
    <mergeCell ref="F17:G17"/>
    <mergeCell ref="H17:I17"/>
    <mergeCell ref="B18:C18"/>
    <mergeCell ref="F18:G18"/>
    <mergeCell ref="H18:I18"/>
    <mergeCell ref="O12:O16"/>
    <mergeCell ref="B13:C13"/>
    <mergeCell ref="F13:G13"/>
    <mergeCell ref="H13:I13"/>
    <mergeCell ref="A14:C14"/>
    <mergeCell ref="F14:G14"/>
    <mergeCell ref="H14:I14"/>
    <mergeCell ref="A15:C15"/>
    <mergeCell ref="A1:N1"/>
    <mergeCell ref="E2:L2"/>
    <mergeCell ref="A3:E3"/>
    <mergeCell ref="F3:N3"/>
    <mergeCell ref="A5:N5"/>
    <mergeCell ref="A7:C7"/>
    <mergeCell ref="F7:N7"/>
    <mergeCell ref="F15:G15"/>
    <mergeCell ref="H15:I15"/>
    <mergeCell ref="A8:N8"/>
    <mergeCell ref="E9:K9"/>
    <mergeCell ref="B11:C11"/>
    <mergeCell ref="F11:G11"/>
    <mergeCell ref="H11:I11"/>
    <mergeCell ref="B12:C12"/>
    <mergeCell ref="F12:G12"/>
    <mergeCell ref="H12:I12"/>
    <mergeCell ref="N12:N16"/>
    <mergeCell ref="A16:C16"/>
  </mergeCells>
  <pageMargins left="0.70866141732283472" right="0.70866141732283472" top="0.74803149606299213" bottom="0.74803149606299213" header="0.31496062992125984" footer="0.31496062992125984"/>
  <pageSetup paperSize="9" scale="53" orientation="landscape" horizontalDpi="300" verticalDpi="300" r:id="rId1"/>
  <rowBreaks count="2" manualBreakCount="2">
    <brk id="32" max="14" man="1"/>
    <brk id="78"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dimension ref="A2:AC175"/>
  <sheetViews>
    <sheetView view="pageBreakPreview" topLeftCell="A40" zoomScale="80" zoomScaleNormal="100" zoomScaleSheetLayoutView="80" workbookViewId="0">
      <selection activeCell="I63" sqref="I63"/>
    </sheetView>
  </sheetViews>
  <sheetFormatPr defaultRowHeight="12.75"/>
  <cols>
    <col min="1" max="7" width="9.33203125" style="47"/>
    <col min="8" max="8" width="12" style="223" customWidth="1"/>
    <col min="9" max="9" width="14.33203125" style="223" customWidth="1"/>
    <col min="10" max="10" width="13" style="223" customWidth="1"/>
    <col min="11" max="11" width="12.83203125" style="223" customWidth="1"/>
    <col min="12" max="12" width="14" style="223" customWidth="1"/>
    <col min="13" max="13" width="12.6640625" style="223" customWidth="1"/>
    <col min="14" max="263" width="9.33203125" style="47"/>
    <col min="264" max="264" width="12" style="47" customWidth="1"/>
    <col min="265" max="265" width="14.33203125" style="47" customWidth="1"/>
    <col min="266" max="266" width="13" style="47" customWidth="1"/>
    <col min="267" max="267" width="12.83203125" style="47" customWidth="1"/>
    <col min="268" max="268" width="14" style="47" customWidth="1"/>
    <col min="269" max="269" width="12.6640625" style="47" customWidth="1"/>
    <col min="270" max="519" width="9.33203125" style="47"/>
    <col min="520" max="520" width="12" style="47" customWidth="1"/>
    <col min="521" max="521" width="14.33203125" style="47" customWidth="1"/>
    <col min="522" max="522" width="13" style="47" customWidth="1"/>
    <col min="523" max="523" width="12.83203125" style="47" customWidth="1"/>
    <col min="524" max="524" width="14" style="47" customWidth="1"/>
    <col min="525" max="525" width="12.6640625" style="47" customWidth="1"/>
    <col min="526" max="775" width="9.33203125" style="47"/>
    <col min="776" max="776" width="12" style="47" customWidth="1"/>
    <col min="777" max="777" width="14.33203125" style="47" customWidth="1"/>
    <col min="778" max="778" width="13" style="47" customWidth="1"/>
    <col min="779" max="779" width="12.83203125" style="47" customWidth="1"/>
    <col min="780" max="780" width="14" style="47" customWidth="1"/>
    <col min="781" max="781" width="12.6640625" style="47" customWidth="1"/>
    <col min="782" max="1031" width="9.33203125" style="47"/>
    <col min="1032" max="1032" width="12" style="47" customWidth="1"/>
    <col min="1033" max="1033" width="14.33203125" style="47" customWidth="1"/>
    <col min="1034" max="1034" width="13" style="47" customWidth="1"/>
    <col min="1035" max="1035" width="12.83203125" style="47" customWidth="1"/>
    <col min="1036" max="1036" width="14" style="47" customWidth="1"/>
    <col min="1037" max="1037" width="12.6640625" style="47" customWidth="1"/>
    <col min="1038" max="1287" width="9.33203125" style="47"/>
    <col min="1288" max="1288" width="12" style="47" customWidth="1"/>
    <col min="1289" max="1289" width="14.33203125" style="47" customWidth="1"/>
    <col min="1290" max="1290" width="13" style="47" customWidth="1"/>
    <col min="1291" max="1291" width="12.83203125" style="47" customWidth="1"/>
    <col min="1292" max="1292" width="14" style="47" customWidth="1"/>
    <col min="1293" max="1293" width="12.6640625" style="47" customWidth="1"/>
    <col min="1294" max="1543" width="9.33203125" style="47"/>
    <col min="1544" max="1544" width="12" style="47" customWidth="1"/>
    <col min="1545" max="1545" width="14.33203125" style="47" customWidth="1"/>
    <col min="1546" max="1546" width="13" style="47" customWidth="1"/>
    <col min="1547" max="1547" width="12.83203125" style="47" customWidth="1"/>
    <col min="1548" max="1548" width="14" style="47" customWidth="1"/>
    <col min="1549" max="1549" width="12.6640625" style="47" customWidth="1"/>
    <col min="1550" max="1799" width="9.33203125" style="47"/>
    <col min="1800" max="1800" width="12" style="47" customWidth="1"/>
    <col min="1801" max="1801" width="14.33203125" style="47" customWidth="1"/>
    <col min="1802" max="1802" width="13" style="47" customWidth="1"/>
    <col min="1803" max="1803" width="12.83203125" style="47" customWidth="1"/>
    <col min="1804" max="1804" width="14" style="47" customWidth="1"/>
    <col min="1805" max="1805" width="12.6640625" style="47" customWidth="1"/>
    <col min="1806" max="2055" width="9.33203125" style="47"/>
    <col min="2056" max="2056" width="12" style="47" customWidth="1"/>
    <col min="2057" max="2057" width="14.33203125" style="47" customWidth="1"/>
    <col min="2058" max="2058" width="13" style="47" customWidth="1"/>
    <col min="2059" max="2059" width="12.83203125" style="47" customWidth="1"/>
    <col min="2060" max="2060" width="14" style="47" customWidth="1"/>
    <col min="2061" max="2061" width="12.6640625" style="47" customWidth="1"/>
    <col min="2062" max="2311" width="9.33203125" style="47"/>
    <col min="2312" max="2312" width="12" style="47" customWidth="1"/>
    <col min="2313" max="2313" width="14.33203125" style="47" customWidth="1"/>
    <col min="2314" max="2314" width="13" style="47" customWidth="1"/>
    <col min="2315" max="2315" width="12.83203125" style="47" customWidth="1"/>
    <col min="2316" max="2316" width="14" style="47" customWidth="1"/>
    <col min="2317" max="2317" width="12.6640625" style="47" customWidth="1"/>
    <col min="2318" max="2567" width="9.33203125" style="47"/>
    <col min="2568" max="2568" width="12" style="47" customWidth="1"/>
    <col min="2569" max="2569" width="14.33203125" style="47" customWidth="1"/>
    <col min="2570" max="2570" width="13" style="47" customWidth="1"/>
    <col min="2571" max="2571" width="12.83203125" style="47" customWidth="1"/>
    <col min="2572" max="2572" width="14" style="47" customWidth="1"/>
    <col min="2573" max="2573" width="12.6640625" style="47" customWidth="1"/>
    <col min="2574" max="2823" width="9.33203125" style="47"/>
    <col min="2824" max="2824" width="12" style="47" customWidth="1"/>
    <col min="2825" max="2825" width="14.33203125" style="47" customWidth="1"/>
    <col min="2826" max="2826" width="13" style="47" customWidth="1"/>
    <col min="2827" max="2827" width="12.83203125" style="47" customWidth="1"/>
    <col min="2828" max="2828" width="14" style="47" customWidth="1"/>
    <col min="2829" max="2829" width="12.6640625" style="47" customWidth="1"/>
    <col min="2830" max="3079" width="9.33203125" style="47"/>
    <col min="3080" max="3080" width="12" style="47" customWidth="1"/>
    <col min="3081" max="3081" width="14.33203125" style="47" customWidth="1"/>
    <col min="3082" max="3082" width="13" style="47" customWidth="1"/>
    <col min="3083" max="3083" width="12.83203125" style="47" customWidth="1"/>
    <col min="3084" max="3084" width="14" style="47" customWidth="1"/>
    <col min="3085" max="3085" width="12.6640625" style="47" customWidth="1"/>
    <col min="3086" max="3335" width="9.33203125" style="47"/>
    <col min="3336" max="3336" width="12" style="47" customWidth="1"/>
    <col min="3337" max="3337" width="14.33203125" style="47" customWidth="1"/>
    <col min="3338" max="3338" width="13" style="47" customWidth="1"/>
    <col min="3339" max="3339" width="12.83203125" style="47" customWidth="1"/>
    <col min="3340" max="3340" width="14" style="47" customWidth="1"/>
    <col min="3341" max="3341" width="12.6640625" style="47" customWidth="1"/>
    <col min="3342" max="3591" width="9.33203125" style="47"/>
    <col min="3592" max="3592" width="12" style="47" customWidth="1"/>
    <col min="3593" max="3593" width="14.33203125" style="47" customWidth="1"/>
    <col min="3594" max="3594" width="13" style="47" customWidth="1"/>
    <col min="3595" max="3595" width="12.83203125" style="47" customWidth="1"/>
    <col min="3596" max="3596" width="14" style="47" customWidth="1"/>
    <col min="3597" max="3597" width="12.6640625" style="47" customWidth="1"/>
    <col min="3598" max="3847" width="9.33203125" style="47"/>
    <col min="3848" max="3848" width="12" style="47" customWidth="1"/>
    <col min="3849" max="3849" width="14.33203125" style="47" customWidth="1"/>
    <col min="3850" max="3850" width="13" style="47" customWidth="1"/>
    <col min="3851" max="3851" width="12.83203125" style="47" customWidth="1"/>
    <col min="3852" max="3852" width="14" style="47" customWidth="1"/>
    <col min="3853" max="3853" width="12.6640625" style="47" customWidth="1"/>
    <col min="3854" max="4103" width="9.33203125" style="47"/>
    <col min="4104" max="4104" width="12" style="47" customWidth="1"/>
    <col min="4105" max="4105" width="14.33203125" style="47" customWidth="1"/>
    <col min="4106" max="4106" width="13" style="47" customWidth="1"/>
    <col min="4107" max="4107" width="12.83203125" style="47" customWidth="1"/>
    <col min="4108" max="4108" width="14" style="47" customWidth="1"/>
    <col min="4109" max="4109" width="12.6640625" style="47" customWidth="1"/>
    <col min="4110" max="4359" width="9.33203125" style="47"/>
    <col min="4360" max="4360" width="12" style="47" customWidth="1"/>
    <col min="4361" max="4361" width="14.33203125" style="47" customWidth="1"/>
    <col min="4362" max="4362" width="13" style="47" customWidth="1"/>
    <col min="4363" max="4363" width="12.83203125" style="47" customWidth="1"/>
    <col min="4364" max="4364" width="14" style="47" customWidth="1"/>
    <col min="4365" max="4365" width="12.6640625" style="47" customWidth="1"/>
    <col min="4366" max="4615" width="9.33203125" style="47"/>
    <col min="4616" max="4616" width="12" style="47" customWidth="1"/>
    <col min="4617" max="4617" width="14.33203125" style="47" customWidth="1"/>
    <col min="4618" max="4618" width="13" style="47" customWidth="1"/>
    <col min="4619" max="4619" width="12.83203125" style="47" customWidth="1"/>
    <col min="4620" max="4620" width="14" style="47" customWidth="1"/>
    <col min="4621" max="4621" width="12.6640625" style="47" customWidth="1"/>
    <col min="4622" max="4871" width="9.33203125" style="47"/>
    <col min="4872" max="4872" width="12" style="47" customWidth="1"/>
    <col min="4873" max="4873" width="14.33203125" style="47" customWidth="1"/>
    <col min="4874" max="4874" width="13" style="47" customWidth="1"/>
    <col min="4875" max="4875" width="12.83203125" style="47" customWidth="1"/>
    <col min="4876" max="4876" width="14" style="47" customWidth="1"/>
    <col min="4877" max="4877" width="12.6640625" style="47" customWidth="1"/>
    <col min="4878" max="5127" width="9.33203125" style="47"/>
    <col min="5128" max="5128" width="12" style="47" customWidth="1"/>
    <col min="5129" max="5129" width="14.33203125" style="47" customWidth="1"/>
    <col min="5130" max="5130" width="13" style="47" customWidth="1"/>
    <col min="5131" max="5131" width="12.83203125" style="47" customWidth="1"/>
    <col min="5132" max="5132" width="14" style="47" customWidth="1"/>
    <col min="5133" max="5133" width="12.6640625" style="47" customWidth="1"/>
    <col min="5134" max="5383" width="9.33203125" style="47"/>
    <col min="5384" max="5384" width="12" style="47" customWidth="1"/>
    <col min="5385" max="5385" width="14.33203125" style="47" customWidth="1"/>
    <col min="5386" max="5386" width="13" style="47" customWidth="1"/>
    <col min="5387" max="5387" width="12.83203125" style="47" customWidth="1"/>
    <col min="5388" max="5388" width="14" style="47" customWidth="1"/>
    <col min="5389" max="5389" width="12.6640625" style="47" customWidth="1"/>
    <col min="5390" max="5639" width="9.33203125" style="47"/>
    <col min="5640" max="5640" width="12" style="47" customWidth="1"/>
    <col min="5641" max="5641" width="14.33203125" style="47" customWidth="1"/>
    <col min="5642" max="5642" width="13" style="47" customWidth="1"/>
    <col min="5643" max="5643" width="12.83203125" style="47" customWidth="1"/>
    <col min="5644" max="5644" width="14" style="47" customWidth="1"/>
    <col min="5645" max="5645" width="12.6640625" style="47" customWidth="1"/>
    <col min="5646" max="5895" width="9.33203125" style="47"/>
    <col min="5896" max="5896" width="12" style="47" customWidth="1"/>
    <col min="5897" max="5897" width="14.33203125" style="47" customWidth="1"/>
    <col min="5898" max="5898" width="13" style="47" customWidth="1"/>
    <col min="5899" max="5899" width="12.83203125" style="47" customWidth="1"/>
    <col min="5900" max="5900" width="14" style="47" customWidth="1"/>
    <col min="5901" max="5901" width="12.6640625" style="47" customWidth="1"/>
    <col min="5902" max="6151" width="9.33203125" style="47"/>
    <col min="6152" max="6152" width="12" style="47" customWidth="1"/>
    <col min="6153" max="6153" width="14.33203125" style="47" customWidth="1"/>
    <col min="6154" max="6154" width="13" style="47" customWidth="1"/>
    <col min="6155" max="6155" width="12.83203125" style="47" customWidth="1"/>
    <col min="6156" max="6156" width="14" style="47" customWidth="1"/>
    <col min="6157" max="6157" width="12.6640625" style="47" customWidth="1"/>
    <col min="6158" max="6407" width="9.33203125" style="47"/>
    <col min="6408" max="6408" width="12" style="47" customWidth="1"/>
    <col min="6409" max="6409" width="14.33203125" style="47" customWidth="1"/>
    <col min="6410" max="6410" width="13" style="47" customWidth="1"/>
    <col min="6411" max="6411" width="12.83203125" style="47" customWidth="1"/>
    <col min="6412" max="6412" width="14" style="47" customWidth="1"/>
    <col min="6413" max="6413" width="12.6640625" style="47" customWidth="1"/>
    <col min="6414" max="6663" width="9.33203125" style="47"/>
    <col min="6664" max="6664" width="12" style="47" customWidth="1"/>
    <col min="6665" max="6665" width="14.33203125" style="47" customWidth="1"/>
    <col min="6666" max="6666" width="13" style="47" customWidth="1"/>
    <col min="6667" max="6667" width="12.83203125" style="47" customWidth="1"/>
    <col min="6668" max="6668" width="14" style="47" customWidth="1"/>
    <col min="6669" max="6669" width="12.6640625" style="47" customWidth="1"/>
    <col min="6670" max="6919" width="9.33203125" style="47"/>
    <col min="6920" max="6920" width="12" style="47" customWidth="1"/>
    <col min="6921" max="6921" width="14.33203125" style="47" customWidth="1"/>
    <col min="6922" max="6922" width="13" style="47" customWidth="1"/>
    <col min="6923" max="6923" width="12.83203125" style="47" customWidth="1"/>
    <col min="6924" max="6924" width="14" style="47" customWidth="1"/>
    <col min="6925" max="6925" width="12.6640625" style="47" customWidth="1"/>
    <col min="6926" max="7175" width="9.33203125" style="47"/>
    <col min="7176" max="7176" width="12" style="47" customWidth="1"/>
    <col min="7177" max="7177" width="14.33203125" style="47" customWidth="1"/>
    <col min="7178" max="7178" width="13" style="47" customWidth="1"/>
    <col min="7179" max="7179" width="12.83203125" style="47" customWidth="1"/>
    <col min="7180" max="7180" width="14" style="47" customWidth="1"/>
    <col min="7181" max="7181" width="12.6640625" style="47" customWidth="1"/>
    <col min="7182" max="7431" width="9.33203125" style="47"/>
    <col min="7432" max="7432" width="12" style="47" customWidth="1"/>
    <col min="7433" max="7433" width="14.33203125" style="47" customWidth="1"/>
    <col min="7434" max="7434" width="13" style="47" customWidth="1"/>
    <col min="7435" max="7435" width="12.83203125" style="47" customWidth="1"/>
    <col min="7436" max="7436" width="14" style="47" customWidth="1"/>
    <col min="7437" max="7437" width="12.6640625" style="47" customWidth="1"/>
    <col min="7438" max="7687" width="9.33203125" style="47"/>
    <col min="7688" max="7688" width="12" style="47" customWidth="1"/>
    <col min="7689" max="7689" width="14.33203125" style="47" customWidth="1"/>
    <col min="7690" max="7690" width="13" style="47" customWidth="1"/>
    <col min="7691" max="7691" width="12.83203125" style="47" customWidth="1"/>
    <col min="7692" max="7692" width="14" style="47" customWidth="1"/>
    <col min="7693" max="7693" width="12.6640625" style="47" customWidth="1"/>
    <col min="7694" max="7943" width="9.33203125" style="47"/>
    <col min="7944" max="7944" width="12" style="47" customWidth="1"/>
    <col min="7945" max="7945" width="14.33203125" style="47" customWidth="1"/>
    <col min="7946" max="7946" width="13" style="47" customWidth="1"/>
    <col min="7947" max="7947" width="12.83203125" style="47" customWidth="1"/>
    <col min="7948" max="7948" width="14" style="47" customWidth="1"/>
    <col min="7949" max="7949" width="12.6640625" style="47" customWidth="1"/>
    <col min="7950" max="8199" width="9.33203125" style="47"/>
    <col min="8200" max="8200" width="12" style="47" customWidth="1"/>
    <col min="8201" max="8201" width="14.33203125" style="47" customWidth="1"/>
    <col min="8202" max="8202" width="13" style="47" customWidth="1"/>
    <col min="8203" max="8203" width="12.83203125" style="47" customWidth="1"/>
    <col min="8204" max="8204" width="14" style="47" customWidth="1"/>
    <col min="8205" max="8205" width="12.6640625" style="47" customWidth="1"/>
    <col min="8206" max="8455" width="9.33203125" style="47"/>
    <col min="8456" max="8456" width="12" style="47" customWidth="1"/>
    <col min="8457" max="8457" width="14.33203125" style="47" customWidth="1"/>
    <col min="8458" max="8458" width="13" style="47" customWidth="1"/>
    <col min="8459" max="8459" width="12.83203125" style="47" customWidth="1"/>
    <col min="8460" max="8460" width="14" style="47" customWidth="1"/>
    <col min="8461" max="8461" width="12.6640625" style="47" customWidth="1"/>
    <col min="8462" max="8711" width="9.33203125" style="47"/>
    <col min="8712" max="8712" width="12" style="47" customWidth="1"/>
    <col min="8713" max="8713" width="14.33203125" style="47" customWidth="1"/>
    <col min="8714" max="8714" width="13" style="47" customWidth="1"/>
    <col min="8715" max="8715" width="12.83203125" style="47" customWidth="1"/>
    <col min="8716" max="8716" width="14" style="47" customWidth="1"/>
    <col min="8717" max="8717" width="12.6640625" style="47" customWidth="1"/>
    <col min="8718" max="8967" width="9.33203125" style="47"/>
    <col min="8968" max="8968" width="12" style="47" customWidth="1"/>
    <col min="8969" max="8969" width="14.33203125" style="47" customWidth="1"/>
    <col min="8970" max="8970" width="13" style="47" customWidth="1"/>
    <col min="8971" max="8971" width="12.83203125" style="47" customWidth="1"/>
    <col min="8972" max="8972" width="14" style="47" customWidth="1"/>
    <col min="8973" max="8973" width="12.6640625" style="47" customWidth="1"/>
    <col min="8974" max="9223" width="9.33203125" style="47"/>
    <col min="9224" max="9224" width="12" style="47" customWidth="1"/>
    <col min="9225" max="9225" width="14.33203125" style="47" customWidth="1"/>
    <col min="9226" max="9226" width="13" style="47" customWidth="1"/>
    <col min="9227" max="9227" width="12.83203125" style="47" customWidth="1"/>
    <col min="9228" max="9228" width="14" style="47" customWidth="1"/>
    <col min="9229" max="9229" width="12.6640625" style="47" customWidth="1"/>
    <col min="9230" max="9479" width="9.33203125" style="47"/>
    <col min="9480" max="9480" width="12" style="47" customWidth="1"/>
    <col min="9481" max="9481" width="14.33203125" style="47" customWidth="1"/>
    <col min="9482" max="9482" width="13" style="47" customWidth="1"/>
    <col min="9483" max="9483" width="12.83203125" style="47" customWidth="1"/>
    <col min="9484" max="9484" width="14" style="47" customWidth="1"/>
    <col min="9485" max="9485" width="12.6640625" style="47" customWidth="1"/>
    <col min="9486" max="9735" width="9.33203125" style="47"/>
    <col min="9736" max="9736" width="12" style="47" customWidth="1"/>
    <col min="9737" max="9737" width="14.33203125" style="47" customWidth="1"/>
    <col min="9738" max="9738" width="13" style="47" customWidth="1"/>
    <col min="9739" max="9739" width="12.83203125" style="47" customWidth="1"/>
    <col min="9740" max="9740" width="14" style="47" customWidth="1"/>
    <col min="9741" max="9741" width="12.6640625" style="47" customWidth="1"/>
    <col min="9742" max="9991" width="9.33203125" style="47"/>
    <col min="9992" max="9992" width="12" style="47" customWidth="1"/>
    <col min="9993" max="9993" width="14.33203125" style="47" customWidth="1"/>
    <col min="9994" max="9994" width="13" style="47" customWidth="1"/>
    <col min="9995" max="9995" width="12.83203125" style="47" customWidth="1"/>
    <col min="9996" max="9996" width="14" style="47" customWidth="1"/>
    <col min="9997" max="9997" width="12.6640625" style="47" customWidth="1"/>
    <col min="9998" max="10247" width="9.33203125" style="47"/>
    <col min="10248" max="10248" width="12" style="47" customWidth="1"/>
    <col min="10249" max="10249" width="14.33203125" style="47" customWidth="1"/>
    <col min="10250" max="10250" width="13" style="47" customWidth="1"/>
    <col min="10251" max="10251" width="12.83203125" style="47" customWidth="1"/>
    <col min="10252" max="10252" width="14" style="47" customWidth="1"/>
    <col min="10253" max="10253" width="12.6640625" style="47" customWidth="1"/>
    <col min="10254" max="10503" width="9.33203125" style="47"/>
    <col min="10504" max="10504" width="12" style="47" customWidth="1"/>
    <col min="10505" max="10505" width="14.33203125" style="47" customWidth="1"/>
    <col min="10506" max="10506" width="13" style="47" customWidth="1"/>
    <col min="10507" max="10507" width="12.83203125" style="47" customWidth="1"/>
    <col min="10508" max="10508" width="14" style="47" customWidth="1"/>
    <col min="10509" max="10509" width="12.6640625" style="47" customWidth="1"/>
    <col min="10510" max="10759" width="9.33203125" style="47"/>
    <col min="10760" max="10760" width="12" style="47" customWidth="1"/>
    <col min="10761" max="10761" width="14.33203125" style="47" customWidth="1"/>
    <col min="10762" max="10762" width="13" style="47" customWidth="1"/>
    <col min="10763" max="10763" width="12.83203125" style="47" customWidth="1"/>
    <col min="10764" max="10764" width="14" style="47" customWidth="1"/>
    <col min="10765" max="10765" width="12.6640625" style="47" customWidth="1"/>
    <col min="10766" max="11015" width="9.33203125" style="47"/>
    <col min="11016" max="11016" width="12" style="47" customWidth="1"/>
    <col min="11017" max="11017" width="14.33203125" style="47" customWidth="1"/>
    <col min="11018" max="11018" width="13" style="47" customWidth="1"/>
    <col min="11019" max="11019" width="12.83203125" style="47" customWidth="1"/>
    <col min="11020" max="11020" width="14" style="47" customWidth="1"/>
    <col min="11021" max="11021" width="12.6640625" style="47" customWidth="1"/>
    <col min="11022" max="11271" width="9.33203125" style="47"/>
    <col min="11272" max="11272" width="12" style="47" customWidth="1"/>
    <col min="11273" max="11273" width="14.33203125" style="47" customWidth="1"/>
    <col min="11274" max="11274" width="13" style="47" customWidth="1"/>
    <col min="11275" max="11275" width="12.83203125" style="47" customWidth="1"/>
    <col min="11276" max="11276" width="14" style="47" customWidth="1"/>
    <col min="11277" max="11277" width="12.6640625" style="47" customWidth="1"/>
    <col min="11278" max="11527" width="9.33203125" style="47"/>
    <col min="11528" max="11528" width="12" style="47" customWidth="1"/>
    <col min="11529" max="11529" width="14.33203125" style="47" customWidth="1"/>
    <col min="11530" max="11530" width="13" style="47" customWidth="1"/>
    <col min="11531" max="11531" width="12.83203125" style="47" customWidth="1"/>
    <col min="11532" max="11532" width="14" style="47" customWidth="1"/>
    <col min="11533" max="11533" width="12.6640625" style="47" customWidth="1"/>
    <col min="11534" max="11783" width="9.33203125" style="47"/>
    <col min="11784" max="11784" width="12" style="47" customWidth="1"/>
    <col min="11785" max="11785" width="14.33203125" style="47" customWidth="1"/>
    <col min="11786" max="11786" width="13" style="47" customWidth="1"/>
    <col min="11787" max="11787" width="12.83203125" style="47" customWidth="1"/>
    <col min="11788" max="11788" width="14" style="47" customWidth="1"/>
    <col min="11789" max="11789" width="12.6640625" style="47" customWidth="1"/>
    <col min="11790" max="12039" width="9.33203125" style="47"/>
    <col min="12040" max="12040" width="12" style="47" customWidth="1"/>
    <col min="12041" max="12041" width="14.33203125" style="47" customWidth="1"/>
    <col min="12042" max="12042" width="13" style="47" customWidth="1"/>
    <col min="12043" max="12043" width="12.83203125" style="47" customWidth="1"/>
    <col min="12044" max="12044" width="14" style="47" customWidth="1"/>
    <col min="12045" max="12045" width="12.6640625" style="47" customWidth="1"/>
    <col min="12046" max="12295" width="9.33203125" style="47"/>
    <col min="12296" max="12296" width="12" style="47" customWidth="1"/>
    <col min="12297" max="12297" width="14.33203125" style="47" customWidth="1"/>
    <col min="12298" max="12298" width="13" style="47" customWidth="1"/>
    <col min="12299" max="12299" width="12.83203125" style="47" customWidth="1"/>
    <col min="12300" max="12300" width="14" style="47" customWidth="1"/>
    <col min="12301" max="12301" width="12.6640625" style="47" customWidth="1"/>
    <col min="12302" max="12551" width="9.33203125" style="47"/>
    <col min="12552" max="12552" width="12" style="47" customWidth="1"/>
    <col min="12553" max="12553" width="14.33203125" style="47" customWidth="1"/>
    <col min="12554" max="12554" width="13" style="47" customWidth="1"/>
    <col min="12555" max="12555" width="12.83203125" style="47" customWidth="1"/>
    <col min="12556" max="12556" width="14" style="47" customWidth="1"/>
    <col min="12557" max="12557" width="12.6640625" style="47" customWidth="1"/>
    <col min="12558" max="12807" width="9.33203125" style="47"/>
    <col min="12808" max="12808" width="12" style="47" customWidth="1"/>
    <col min="12809" max="12809" width="14.33203125" style="47" customWidth="1"/>
    <col min="12810" max="12810" width="13" style="47" customWidth="1"/>
    <col min="12811" max="12811" width="12.83203125" style="47" customWidth="1"/>
    <col min="12812" max="12812" width="14" style="47" customWidth="1"/>
    <col min="12813" max="12813" width="12.6640625" style="47" customWidth="1"/>
    <col min="12814" max="13063" width="9.33203125" style="47"/>
    <col min="13064" max="13064" width="12" style="47" customWidth="1"/>
    <col min="13065" max="13065" width="14.33203125" style="47" customWidth="1"/>
    <col min="13066" max="13066" width="13" style="47" customWidth="1"/>
    <col min="13067" max="13067" width="12.83203125" style="47" customWidth="1"/>
    <col min="13068" max="13068" width="14" style="47" customWidth="1"/>
    <col min="13069" max="13069" width="12.6640625" style="47" customWidth="1"/>
    <col min="13070" max="13319" width="9.33203125" style="47"/>
    <col min="13320" max="13320" width="12" style="47" customWidth="1"/>
    <col min="13321" max="13321" width="14.33203125" style="47" customWidth="1"/>
    <col min="13322" max="13322" width="13" style="47" customWidth="1"/>
    <col min="13323" max="13323" width="12.83203125" style="47" customWidth="1"/>
    <col min="13324" max="13324" width="14" style="47" customWidth="1"/>
    <col min="13325" max="13325" width="12.6640625" style="47" customWidth="1"/>
    <col min="13326" max="13575" width="9.33203125" style="47"/>
    <col min="13576" max="13576" width="12" style="47" customWidth="1"/>
    <col min="13577" max="13577" width="14.33203125" style="47" customWidth="1"/>
    <col min="13578" max="13578" width="13" style="47" customWidth="1"/>
    <col min="13579" max="13579" width="12.83203125" style="47" customWidth="1"/>
    <col min="13580" max="13580" width="14" style="47" customWidth="1"/>
    <col min="13581" max="13581" width="12.6640625" style="47" customWidth="1"/>
    <col min="13582" max="13831" width="9.33203125" style="47"/>
    <col min="13832" max="13832" width="12" style="47" customWidth="1"/>
    <col min="13833" max="13833" width="14.33203125" style="47" customWidth="1"/>
    <col min="13834" max="13834" width="13" style="47" customWidth="1"/>
    <col min="13835" max="13835" width="12.83203125" style="47" customWidth="1"/>
    <col min="13836" max="13836" width="14" style="47" customWidth="1"/>
    <col min="13837" max="13837" width="12.6640625" style="47" customWidth="1"/>
    <col min="13838" max="14087" width="9.33203125" style="47"/>
    <col min="14088" max="14088" width="12" style="47" customWidth="1"/>
    <col min="14089" max="14089" width="14.33203125" style="47" customWidth="1"/>
    <col min="14090" max="14090" width="13" style="47" customWidth="1"/>
    <col min="14091" max="14091" width="12.83203125" style="47" customWidth="1"/>
    <col min="14092" max="14092" width="14" style="47" customWidth="1"/>
    <col min="14093" max="14093" width="12.6640625" style="47" customWidth="1"/>
    <col min="14094" max="14343" width="9.33203125" style="47"/>
    <col min="14344" max="14344" width="12" style="47" customWidth="1"/>
    <col min="14345" max="14345" width="14.33203125" style="47" customWidth="1"/>
    <col min="14346" max="14346" width="13" style="47" customWidth="1"/>
    <col min="14347" max="14347" width="12.83203125" style="47" customWidth="1"/>
    <col min="14348" max="14348" width="14" style="47" customWidth="1"/>
    <col min="14349" max="14349" width="12.6640625" style="47" customWidth="1"/>
    <col min="14350" max="14599" width="9.33203125" style="47"/>
    <col min="14600" max="14600" width="12" style="47" customWidth="1"/>
    <col min="14601" max="14601" width="14.33203125" style="47" customWidth="1"/>
    <col min="14602" max="14602" width="13" style="47" customWidth="1"/>
    <col min="14603" max="14603" width="12.83203125" style="47" customWidth="1"/>
    <col min="14604" max="14604" width="14" style="47" customWidth="1"/>
    <col min="14605" max="14605" width="12.6640625" style="47" customWidth="1"/>
    <col min="14606" max="14855" width="9.33203125" style="47"/>
    <col min="14856" max="14856" width="12" style="47" customWidth="1"/>
    <col min="14857" max="14857" width="14.33203125" style="47" customWidth="1"/>
    <col min="14858" max="14858" width="13" style="47" customWidth="1"/>
    <col min="14859" max="14859" width="12.83203125" style="47" customWidth="1"/>
    <col min="14860" max="14860" width="14" style="47" customWidth="1"/>
    <col min="14861" max="14861" width="12.6640625" style="47" customWidth="1"/>
    <col min="14862" max="15111" width="9.33203125" style="47"/>
    <col min="15112" max="15112" width="12" style="47" customWidth="1"/>
    <col min="15113" max="15113" width="14.33203125" style="47" customWidth="1"/>
    <col min="15114" max="15114" width="13" style="47" customWidth="1"/>
    <col min="15115" max="15115" width="12.83203125" style="47" customWidth="1"/>
    <col min="15116" max="15116" width="14" style="47" customWidth="1"/>
    <col min="15117" max="15117" width="12.6640625" style="47" customWidth="1"/>
    <col min="15118" max="15367" width="9.33203125" style="47"/>
    <col min="15368" max="15368" width="12" style="47" customWidth="1"/>
    <col min="15369" max="15369" width="14.33203125" style="47" customWidth="1"/>
    <col min="15370" max="15370" width="13" style="47" customWidth="1"/>
    <col min="15371" max="15371" width="12.83203125" style="47" customWidth="1"/>
    <col min="15372" max="15372" width="14" style="47" customWidth="1"/>
    <col min="15373" max="15373" width="12.6640625" style="47" customWidth="1"/>
    <col min="15374" max="15623" width="9.33203125" style="47"/>
    <col min="15624" max="15624" width="12" style="47" customWidth="1"/>
    <col min="15625" max="15625" width="14.33203125" style="47" customWidth="1"/>
    <col min="15626" max="15626" width="13" style="47" customWidth="1"/>
    <col min="15627" max="15627" width="12.83203125" style="47" customWidth="1"/>
    <col min="15628" max="15628" width="14" style="47" customWidth="1"/>
    <col min="15629" max="15629" width="12.6640625" style="47" customWidth="1"/>
    <col min="15630" max="15879" width="9.33203125" style="47"/>
    <col min="15880" max="15880" width="12" style="47" customWidth="1"/>
    <col min="15881" max="15881" width="14.33203125" style="47" customWidth="1"/>
    <col min="15882" max="15882" width="13" style="47" customWidth="1"/>
    <col min="15883" max="15883" width="12.83203125" style="47" customWidth="1"/>
    <col min="15884" max="15884" width="14" style="47" customWidth="1"/>
    <col min="15885" max="15885" width="12.6640625" style="47" customWidth="1"/>
    <col min="15886" max="16135" width="9.33203125" style="47"/>
    <col min="16136" max="16136" width="12" style="47" customWidth="1"/>
    <col min="16137" max="16137" width="14.33203125" style="47" customWidth="1"/>
    <col min="16138" max="16138" width="13" style="47" customWidth="1"/>
    <col min="16139" max="16139" width="12.83203125" style="47" customWidth="1"/>
    <col min="16140" max="16140" width="14" style="47" customWidth="1"/>
    <col min="16141" max="16141" width="12.6640625" style="47" customWidth="1"/>
    <col min="16142" max="16384" width="9.33203125" style="47"/>
  </cols>
  <sheetData>
    <row r="2" spans="1:29">
      <c r="A2" s="700" t="s">
        <v>335</v>
      </c>
      <c r="B2" s="700"/>
      <c r="C2" s="700"/>
      <c r="D2" s="700"/>
      <c r="E2" s="700"/>
      <c r="F2" s="700"/>
      <c r="G2" s="700"/>
      <c r="H2" s="700"/>
      <c r="I2" s="700"/>
      <c r="J2" s="700"/>
      <c r="K2" s="700"/>
      <c r="L2" s="700"/>
      <c r="M2" s="700"/>
      <c r="N2" s="700"/>
    </row>
    <row r="3" spans="1:29">
      <c r="A3" s="700" t="s">
        <v>336</v>
      </c>
      <c r="B3" s="700"/>
      <c r="C3" s="700"/>
      <c r="D3" s="700"/>
      <c r="E3" s="700"/>
      <c r="F3" s="700"/>
      <c r="G3" s="700"/>
      <c r="H3" s="700"/>
      <c r="I3" s="700"/>
      <c r="J3" s="700"/>
      <c r="K3" s="700"/>
      <c r="L3" s="700"/>
      <c r="M3" s="700"/>
      <c r="N3" s="700"/>
    </row>
    <row r="4" spans="1:29">
      <c r="A4" s="700" t="s">
        <v>337</v>
      </c>
      <c r="B4" s="700"/>
      <c r="C4" s="700"/>
      <c r="D4" s="700"/>
      <c r="E4" s="700"/>
      <c r="F4" s="700"/>
      <c r="G4" s="700"/>
      <c r="H4" s="700"/>
      <c r="I4" s="700"/>
      <c r="J4" s="700"/>
      <c r="K4" s="700"/>
      <c r="L4" s="700"/>
      <c r="M4" s="700"/>
      <c r="N4" s="700"/>
    </row>
    <row r="6" spans="1:29" s="22" customFormat="1" ht="16.5" thickBot="1">
      <c r="A6" s="646" t="s">
        <v>316</v>
      </c>
      <c r="B6" s="646"/>
      <c r="C6" s="646"/>
      <c r="D6" s="29">
        <v>119</v>
      </c>
      <c r="F6" s="643"/>
      <c r="G6" s="643"/>
      <c r="H6" s="643"/>
      <c r="I6" s="643"/>
      <c r="J6" s="643"/>
      <c r="K6" s="643"/>
      <c r="L6" s="643"/>
      <c r="M6" s="643"/>
      <c r="N6" s="643"/>
      <c r="P6" s="28"/>
      <c r="Q6" s="28"/>
      <c r="R6" s="28"/>
      <c r="S6" s="28"/>
      <c r="T6" s="28"/>
      <c r="U6" s="28"/>
      <c r="V6" s="28"/>
      <c r="W6" s="28"/>
      <c r="X6" s="28"/>
      <c r="Y6" s="28"/>
      <c r="Z6" s="28"/>
      <c r="AA6" s="28"/>
      <c r="AB6" s="28"/>
      <c r="AC6" s="28"/>
    </row>
    <row r="7" spans="1:29" s="22" customFormat="1" ht="15.75">
      <c r="A7" s="76"/>
      <c r="B7" s="76"/>
      <c r="C7" s="76"/>
      <c r="D7" s="48"/>
      <c r="F7" s="76"/>
      <c r="G7" s="76"/>
      <c r="H7" s="214"/>
      <c r="I7" s="214"/>
      <c r="J7" s="214"/>
      <c r="K7" s="214"/>
      <c r="L7" s="214"/>
      <c r="M7" s="214"/>
      <c r="N7" s="76"/>
      <c r="P7" s="28"/>
      <c r="Q7" s="28"/>
      <c r="R7" s="28"/>
      <c r="S7" s="28"/>
      <c r="T7" s="28"/>
      <c r="U7" s="28"/>
      <c r="V7" s="28"/>
      <c r="W7" s="28"/>
      <c r="X7" s="28"/>
      <c r="Y7" s="28"/>
      <c r="Z7" s="28"/>
      <c r="AA7" s="28"/>
      <c r="AB7" s="28"/>
      <c r="AC7" s="28"/>
    </row>
    <row r="8" spans="1:29">
      <c r="A8" s="701" t="s">
        <v>435</v>
      </c>
      <c r="B8" s="701"/>
      <c r="C8" s="701"/>
      <c r="D8" s="701"/>
      <c r="E8" s="701"/>
      <c r="F8" s="701"/>
      <c r="G8" s="701"/>
      <c r="H8" s="701"/>
      <c r="I8" s="701"/>
      <c r="J8" s="701"/>
      <c r="K8" s="701"/>
      <c r="L8" s="701"/>
      <c r="M8" s="701"/>
      <c r="N8" s="701"/>
    </row>
    <row r="9" spans="1:29">
      <c r="A9" s="83"/>
      <c r="B9" s="83"/>
      <c r="C9" s="83"/>
      <c r="D9" s="83"/>
      <c r="E9" s="83"/>
      <c r="F9" s="83"/>
      <c r="G9" s="83"/>
      <c r="H9" s="215"/>
      <c r="I9" s="215"/>
      <c r="J9" s="215"/>
      <c r="K9" s="215"/>
      <c r="L9" s="215"/>
      <c r="M9" s="215"/>
      <c r="N9" s="83"/>
    </row>
    <row r="10" spans="1:29" ht="93" customHeight="1">
      <c r="A10" s="30" t="s">
        <v>318</v>
      </c>
      <c r="B10" s="685" t="s">
        <v>338</v>
      </c>
      <c r="C10" s="686"/>
      <c r="D10" s="686"/>
      <c r="E10" s="686"/>
      <c r="F10" s="686"/>
      <c r="G10" s="687"/>
      <c r="H10" s="155" t="s">
        <v>339</v>
      </c>
      <c r="I10" s="224" t="s">
        <v>496</v>
      </c>
      <c r="J10" s="155" t="s">
        <v>339</v>
      </c>
      <c r="K10" s="224" t="s">
        <v>540</v>
      </c>
      <c r="L10" s="155" t="s">
        <v>339</v>
      </c>
      <c r="M10" s="224" t="s">
        <v>574</v>
      </c>
    </row>
    <row r="11" spans="1:29" ht="25.5" customHeight="1">
      <c r="A11" s="49" t="s">
        <v>340</v>
      </c>
      <c r="B11" s="699" t="s">
        <v>341</v>
      </c>
      <c r="C11" s="699"/>
      <c r="D11" s="699"/>
      <c r="E11" s="699"/>
      <c r="F11" s="699"/>
      <c r="G11" s="699"/>
      <c r="H11" s="216" t="s">
        <v>33</v>
      </c>
      <c r="I11" s="217"/>
      <c r="J11" s="217"/>
      <c r="K11" s="217"/>
      <c r="L11" s="217"/>
      <c r="M11" s="217"/>
    </row>
    <row r="12" spans="1:29">
      <c r="A12" s="49"/>
      <c r="B12" s="699" t="s">
        <v>28</v>
      </c>
      <c r="C12" s="699"/>
      <c r="D12" s="699"/>
      <c r="E12" s="699"/>
      <c r="F12" s="699"/>
      <c r="G12" s="699"/>
      <c r="H12" s="217"/>
      <c r="I12" s="217"/>
      <c r="J12" s="217"/>
      <c r="K12" s="217"/>
      <c r="L12" s="217"/>
      <c r="M12" s="217"/>
    </row>
    <row r="13" spans="1:29">
      <c r="A13" s="49" t="s">
        <v>168</v>
      </c>
      <c r="B13" s="699" t="s">
        <v>342</v>
      </c>
      <c r="C13" s="699"/>
      <c r="D13" s="699"/>
      <c r="E13" s="699"/>
      <c r="F13" s="699"/>
      <c r="G13" s="699"/>
      <c r="H13" s="217">
        <f>'заработная плата 111'!M20</f>
        <v>6251800.0000039954</v>
      </c>
      <c r="I13" s="217">
        <f>H13*22%</f>
        <v>1375396.0000008789</v>
      </c>
      <c r="J13" s="217">
        <f>'заработная плата 111'!N20</f>
        <v>8127700</v>
      </c>
      <c r="K13" s="217">
        <f>J13*22%</f>
        <v>1788094</v>
      </c>
      <c r="L13" s="217">
        <f>'заработная плата 111'!O20</f>
        <v>8920000</v>
      </c>
      <c r="M13" s="217">
        <f>L13*22%</f>
        <v>1962400</v>
      </c>
    </row>
    <row r="14" spans="1:29">
      <c r="A14" s="49" t="s">
        <v>169</v>
      </c>
      <c r="B14" s="699" t="s">
        <v>343</v>
      </c>
      <c r="C14" s="699"/>
      <c r="D14" s="699"/>
      <c r="E14" s="699"/>
      <c r="F14" s="699"/>
      <c r="G14" s="699"/>
      <c r="H14" s="217"/>
      <c r="I14" s="217"/>
      <c r="J14" s="217"/>
      <c r="K14" s="217"/>
      <c r="L14" s="217"/>
      <c r="M14" s="217"/>
    </row>
    <row r="15" spans="1:29" ht="41.25" customHeight="1">
      <c r="A15" s="49" t="s">
        <v>170</v>
      </c>
      <c r="B15" s="699" t="s">
        <v>344</v>
      </c>
      <c r="C15" s="699"/>
      <c r="D15" s="699"/>
      <c r="E15" s="699"/>
      <c r="F15" s="699"/>
      <c r="G15" s="699"/>
      <c r="H15" s="217"/>
      <c r="I15" s="217"/>
      <c r="J15" s="217"/>
      <c r="K15" s="217"/>
      <c r="L15" s="217"/>
      <c r="M15" s="217"/>
    </row>
    <row r="16" spans="1:29" ht="25.5" customHeight="1">
      <c r="A16" s="49" t="s">
        <v>185</v>
      </c>
      <c r="B16" s="699" t="s">
        <v>345</v>
      </c>
      <c r="C16" s="699"/>
      <c r="D16" s="699"/>
      <c r="E16" s="699"/>
      <c r="F16" s="699"/>
      <c r="G16" s="699"/>
      <c r="H16" s="217"/>
      <c r="I16" s="217"/>
      <c r="J16" s="217"/>
      <c r="K16" s="217"/>
      <c r="L16" s="217"/>
      <c r="M16" s="217"/>
    </row>
    <row r="17" spans="1:14">
      <c r="A17" s="49"/>
      <c r="B17" s="699" t="s">
        <v>28</v>
      </c>
      <c r="C17" s="699"/>
      <c r="D17" s="699"/>
      <c r="E17" s="699"/>
      <c r="F17" s="699"/>
      <c r="G17" s="699"/>
      <c r="H17" s="217"/>
      <c r="I17" s="217"/>
      <c r="J17" s="217"/>
      <c r="K17" s="217"/>
      <c r="L17" s="217"/>
      <c r="M17" s="217"/>
    </row>
    <row r="18" spans="1:14" ht="25.5" customHeight="1">
      <c r="A18" s="50" t="s">
        <v>346</v>
      </c>
      <c r="B18" s="699" t="s">
        <v>347</v>
      </c>
      <c r="C18" s="699"/>
      <c r="D18" s="699"/>
      <c r="E18" s="699"/>
      <c r="F18" s="699"/>
      <c r="G18" s="699"/>
      <c r="H18" s="217">
        <f>H13</f>
        <v>6251800.0000039954</v>
      </c>
      <c r="I18" s="217">
        <f>H18*2.9%</f>
        <v>181302.20000011584</v>
      </c>
      <c r="J18" s="217">
        <f>J13</f>
        <v>8127700</v>
      </c>
      <c r="K18" s="217">
        <f>J18*2.9%</f>
        <v>235703.3</v>
      </c>
      <c r="L18" s="217">
        <f>L13</f>
        <v>8920000</v>
      </c>
      <c r="M18" s="217">
        <f>L18*2.9%</f>
        <v>258679.99999999997</v>
      </c>
    </row>
    <row r="19" spans="1:14" ht="26.25" customHeight="1">
      <c r="A19" s="49" t="s">
        <v>348</v>
      </c>
      <c r="B19" s="699" t="s">
        <v>349</v>
      </c>
      <c r="C19" s="699"/>
      <c r="D19" s="699"/>
      <c r="E19" s="699"/>
      <c r="F19" s="699"/>
      <c r="G19" s="699"/>
      <c r="H19" s="217"/>
      <c r="I19" s="217"/>
      <c r="J19" s="217"/>
      <c r="K19" s="217"/>
      <c r="L19" s="217"/>
      <c r="M19" s="217"/>
    </row>
    <row r="20" spans="1:14" ht="24" customHeight="1">
      <c r="A20" s="49" t="s">
        <v>350</v>
      </c>
      <c r="B20" s="699" t="s">
        <v>351</v>
      </c>
      <c r="C20" s="699"/>
      <c r="D20" s="699"/>
      <c r="E20" s="699"/>
      <c r="F20" s="699"/>
      <c r="G20" s="699"/>
      <c r="H20" s="217">
        <f>H13</f>
        <v>6251800.0000039954</v>
      </c>
      <c r="I20" s="217">
        <f>H20*0.2%</f>
        <v>12503.600000007991</v>
      </c>
      <c r="J20" s="217">
        <f>J13</f>
        <v>8127700</v>
      </c>
      <c r="K20" s="217">
        <f>J20*0.2%</f>
        <v>16255.4</v>
      </c>
      <c r="L20" s="217">
        <f>L13</f>
        <v>8920000</v>
      </c>
      <c r="M20" s="217">
        <f>L20*0.2%</f>
        <v>17840</v>
      </c>
    </row>
    <row r="21" spans="1:14" ht="25.5" customHeight="1">
      <c r="A21" s="49" t="s">
        <v>352</v>
      </c>
      <c r="B21" s="699" t="s">
        <v>353</v>
      </c>
      <c r="C21" s="699"/>
      <c r="D21" s="699"/>
      <c r="E21" s="699"/>
      <c r="F21" s="699"/>
      <c r="G21" s="699"/>
      <c r="H21" s="217"/>
      <c r="I21" s="217"/>
      <c r="J21" s="217"/>
      <c r="K21" s="217"/>
      <c r="L21" s="217"/>
      <c r="M21" s="217"/>
    </row>
    <row r="22" spans="1:14" ht="26.25" customHeight="1">
      <c r="A22" s="49" t="s">
        <v>354</v>
      </c>
      <c r="B22" s="699" t="s">
        <v>353</v>
      </c>
      <c r="C22" s="699"/>
      <c r="D22" s="699"/>
      <c r="E22" s="699"/>
      <c r="F22" s="699"/>
      <c r="G22" s="699"/>
      <c r="H22" s="217"/>
      <c r="I22" s="217"/>
      <c r="J22" s="217"/>
      <c r="K22" s="217"/>
      <c r="L22" s="217"/>
      <c r="M22" s="217"/>
    </row>
    <row r="23" spans="1:14" ht="27" customHeight="1">
      <c r="A23" s="49" t="s">
        <v>186</v>
      </c>
      <c r="B23" s="699" t="s">
        <v>355</v>
      </c>
      <c r="C23" s="699"/>
      <c r="D23" s="699"/>
      <c r="E23" s="699"/>
      <c r="F23" s="699"/>
      <c r="G23" s="699"/>
      <c r="H23" s="217">
        <f>H13</f>
        <v>6251800.0000039954</v>
      </c>
      <c r="I23" s="217">
        <f>H23*5.1%</f>
        <v>318841.80000020372</v>
      </c>
      <c r="J23" s="217">
        <f>J13</f>
        <v>8127700</v>
      </c>
      <c r="K23" s="217">
        <f>J23*5.1%</f>
        <v>414512.69999999995</v>
      </c>
      <c r="L23" s="217">
        <f>L13</f>
        <v>8920000</v>
      </c>
      <c r="M23" s="217">
        <f>L23*5.1%</f>
        <v>454919.99999999994</v>
      </c>
    </row>
    <row r="24" spans="1:14">
      <c r="A24" s="49"/>
      <c r="B24" s="699"/>
      <c r="C24" s="699"/>
      <c r="D24" s="699"/>
      <c r="E24" s="699"/>
      <c r="F24" s="699"/>
      <c r="G24" s="699"/>
      <c r="H24" s="217"/>
      <c r="I24" s="217"/>
      <c r="J24" s="217"/>
      <c r="K24" s="217"/>
      <c r="L24" s="217"/>
      <c r="M24" s="217"/>
    </row>
    <row r="25" spans="1:14" s="52" customFormat="1">
      <c r="A25" s="51"/>
      <c r="B25" s="702" t="s">
        <v>334</v>
      </c>
      <c r="C25" s="703"/>
      <c r="D25" s="703"/>
      <c r="E25" s="703"/>
      <c r="F25" s="703"/>
      <c r="G25" s="704"/>
      <c r="H25" s="218" t="s">
        <v>33</v>
      </c>
      <c r="I25" s="219">
        <v>1888100</v>
      </c>
      <c r="J25" s="218" t="s">
        <v>33</v>
      </c>
      <c r="K25" s="220">
        <v>2454600</v>
      </c>
      <c r="L25" s="218" t="s">
        <v>33</v>
      </c>
      <c r="M25" s="220">
        <v>2693900</v>
      </c>
      <c r="N25" s="52" t="s">
        <v>356</v>
      </c>
    </row>
    <row r="26" spans="1:14" s="52" customFormat="1">
      <c r="A26" s="53"/>
      <c r="B26" s="54"/>
      <c r="C26" s="54"/>
      <c r="D26" s="54"/>
      <c r="E26" s="54"/>
      <c r="F26" s="54"/>
      <c r="G26" s="54"/>
      <c r="H26" s="221"/>
      <c r="I26" s="222"/>
      <c r="J26" s="221"/>
      <c r="K26" s="222"/>
      <c r="L26" s="221"/>
      <c r="M26" s="222"/>
    </row>
    <row r="27" spans="1:14">
      <c r="A27" s="701" t="s">
        <v>440</v>
      </c>
      <c r="B27" s="701"/>
      <c r="C27" s="701"/>
      <c r="D27" s="701"/>
      <c r="E27" s="701"/>
      <c r="F27" s="701"/>
      <c r="G27" s="701"/>
      <c r="H27" s="701"/>
      <c r="I27" s="701"/>
      <c r="J27" s="701"/>
      <c r="K27" s="701"/>
      <c r="L27" s="701"/>
      <c r="M27" s="701"/>
      <c r="N27" s="701"/>
    </row>
    <row r="28" spans="1:14">
      <c r="A28" s="83"/>
      <c r="B28" s="83"/>
      <c r="C28" s="83"/>
      <c r="D28" s="83"/>
      <c r="E28" s="83"/>
      <c r="F28" s="83"/>
      <c r="G28" s="83"/>
      <c r="H28" s="215"/>
      <c r="I28" s="215"/>
      <c r="J28" s="215"/>
      <c r="K28" s="215"/>
      <c r="L28" s="215"/>
      <c r="M28" s="215"/>
      <c r="N28" s="83"/>
    </row>
    <row r="29" spans="1:14" ht="96.75" customHeight="1">
      <c r="A29" s="30" t="s">
        <v>318</v>
      </c>
      <c r="B29" s="685" t="s">
        <v>338</v>
      </c>
      <c r="C29" s="686"/>
      <c r="D29" s="686"/>
      <c r="E29" s="686"/>
      <c r="F29" s="686"/>
      <c r="G29" s="687"/>
      <c r="H29" s="155" t="s">
        <v>339</v>
      </c>
      <c r="I29" s="224" t="s">
        <v>417</v>
      </c>
      <c r="J29" s="155" t="s">
        <v>339</v>
      </c>
      <c r="K29" s="224" t="s">
        <v>496</v>
      </c>
      <c r="L29" s="155" t="s">
        <v>339</v>
      </c>
      <c r="M29" s="224" t="s">
        <v>540</v>
      </c>
    </row>
    <row r="30" spans="1:14" ht="25.5" customHeight="1">
      <c r="A30" s="49" t="s">
        <v>340</v>
      </c>
      <c r="B30" s="699" t="s">
        <v>341</v>
      </c>
      <c r="C30" s="699"/>
      <c r="D30" s="699"/>
      <c r="E30" s="699"/>
      <c r="F30" s="699"/>
      <c r="G30" s="699"/>
      <c r="H30" s="216" t="s">
        <v>33</v>
      </c>
      <c r="I30" s="217"/>
      <c r="J30" s="217"/>
      <c r="K30" s="217"/>
      <c r="L30" s="217"/>
      <c r="M30" s="217"/>
    </row>
    <row r="31" spans="1:14">
      <c r="A31" s="49"/>
      <c r="B31" s="699" t="s">
        <v>28</v>
      </c>
      <c r="C31" s="699"/>
      <c r="D31" s="699"/>
      <c r="E31" s="699"/>
      <c r="F31" s="699"/>
      <c r="G31" s="699"/>
      <c r="H31" s="217"/>
      <c r="I31" s="217"/>
      <c r="J31" s="217"/>
      <c r="K31" s="217"/>
      <c r="L31" s="217"/>
      <c r="M31" s="217"/>
    </row>
    <row r="32" spans="1:14">
      <c r="A32" s="49" t="s">
        <v>168</v>
      </c>
      <c r="B32" s="699" t="s">
        <v>342</v>
      </c>
      <c r="C32" s="699"/>
      <c r="D32" s="699"/>
      <c r="E32" s="699"/>
      <c r="F32" s="699"/>
      <c r="G32" s="699"/>
      <c r="H32" s="217">
        <f>'заработная плата 111'!M31</f>
        <v>529500</v>
      </c>
      <c r="I32" s="217">
        <f>H32*22%</f>
        <v>116490</v>
      </c>
      <c r="J32" s="217">
        <f>'заработная плата 111'!N31</f>
        <v>589000</v>
      </c>
      <c r="K32" s="217">
        <f>J32*22%</f>
        <v>129580</v>
      </c>
      <c r="L32" s="217">
        <f>'заработная плата 111'!O31</f>
        <v>660300</v>
      </c>
      <c r="M32" s="217">
        <f>L32*22%</f>
        <v>145266</v>
      </c>
    </row>
    <row r="33" spans="1:14">
      <c r="A33" s="49" t="s">
        <v>169</v>
      </c>
      <c r="B33" s="699" t="s">
        <v>343</v>
      </c>
      <c r="C33" s="699"/>
      <c r="D33" s="699"/>
      <c r="E33" s="699"/>
      <c r="F33" s="699"/>
      <c r="G33" s="699"/>
      <c r="H33" s="217"/>
      <c r="I33" s="217"/>
      <c r="J33" s="217"/>
      <c r="K33" s="217"/>
      <c r="L33" s="217"/>
      <c r="M33" s="217"/>
    </row>
    <row r="34" spans="1:14" ht="39" customHeight="1">
      <c r="A34" s="49" t="s">
        <v>170</v>
      </c>
      <c r="B34" s="699" t="s">
        <v>344</v>
      </c>
      <c r="C34" s="699"/>
      <c r="D34" s="699"/>
      <c r="E34" s="699"/>
      <c r="F34" s="699"/>
      <c r="G34" s="699"/>
      <c r="H34" s="217"/>
      <c r="I34" s="217"/>
      <c r="J34" s="217"/>
      <c r="K34" s="217"/>
      <c r="L34" s="217"/>
      <c r="M34" s="217"/>
    </row>
    <row r="35" spans="1:14" ht="25.5" customHeight="1">
      <c r="A35" s="49" t="s">
        <v>185</v>
      </c>
      <c r="B35" s="699" t="s">
        <v>345</v>
      </c>
      <c r="C35" s="699"/>
      <c r="D35" s="699"/>
      <c r="E35" s="699"/>
      <c r="F35" s="699"/>
      <c r="G35" s="699"/>
      <c r="H35" s="217"/>
      <c r="I35" s="217"/>
      <c r="J35" s="217"/>
      <c r="K35" s="217"/>
      <c r="L35" s="217"/>
      <c r="M35" s="217"/>
    </row>
    <row r="36" spans="1:14">
      <c r="A36" s="49"/>
      <c r="B36" s="699" t="s">
        <v>28</v>
      </c>
      <c r="C36" s="699"/>
      <c r="D36" s="699"/>
      <c r="E36" s="699"/>
      <c r="F36" s="699"/>
      <c r="G36" s="699"/>
      <c r="H36" s="217"/>
      <c r="I36" s="217"/>
      <c r="J36" s="217"/>
      <c r="K36" s="217"/>
      <c r="L36" s="217"/>
      <c r="M36" s="217"/>
    </row>
    <row r="37" spans="1:14" ht="25.5" customHeight="1">
      <c r="A37" s="50" t="s">
        <v>346</v>
      </c>
      <c r="B37" s="699" t="s">
        <v>347</v>
      </c>
      <c r="C37" s="699"/>
      <c r="D37" s="699"/>
      <c r="E37" s="699"/>
      <c r="F37" s="699"/>
      <c r="G37" s="699"/>
      <c r="H37" s="217">
        <f>H32</f>
        <v>529500</v>
      </c>
      <c r="I37" s="217">
        <f>H37*2.9%</f>
        <v>15355.499999999998</v>
      </c>
      <c r="J37" s="217">
        <f>J32</f>
        <v>589000</v>
      </c>
      <c r="K37" s="217">
        <f>J37*2.9%</f>
        <v>17081</v>
      </c>
      <c r="L37" s="217">
        <f>L32</f>
        <v>660300</v>
      </c>
      <c r="M37" s="217">
        <f>L37*2.9%</f>
        <v>19148.699999999997</v>
      </c>
    </row>
    <row r="38" spans="1:14" ht="26.25" customHeight="1">
      <c r="A38" s="49" t="s">
        <v>348</v>
      </c>
      <c r="B38" s="699" t="s">
        <v>349</v>
      </c>
      <c r="C38" s="699"/>
      <c r="D38" s="699"/>
      <c r="E38" s="699"/>
      <c r="F38" s="699"/>
      <c r="G38" s="699"/>
      <c r="H38" s="217"/>
      <c r="I38" s="217"/>
      <c r="J38" s="217"/>
      <c r="K38" s="217"/>
      <c r="L38" s="217"/>
      <c r="M38" s="217"/>
    </row>
    <row r="39" spans="1:14" ht="24" customHeight="1">
      <c r="A39" s="49" t="s">
        <v>350</v>
      </c>
      <c r="B39" s="699" t="s">
        <v>351</v>
      </c>
      <c r="C39" s="699"/>
      <c r="D39" s="699"/>
      <c r="E39" s="699"/>
      <c r="F39" s="699"/>
      <c r="G39" s="699"/>
      <c r="H39" s="217">
        <f>H32</f>
        <v>529500</v>
      </c>
      <c r="I39" s="217">
        <f>H39*0.2%</f>
        <v>1059</v>
      </c>
      <c r="J39" s="217">
        <f>J32</f>
        <v>589000</v>
      </c>
      <c r="K39" s="217">
        <f>J39*0.2%</f>
        <v>1178</v>
      </c>
      <c r="L39" s="217">
        <f>L32</f>
        <v>660300</v>
      </c>
      <c r="M39" s="217">
        <f>L39*0.2%</f>
        <v>1320.6000000000001</v>
      </c>
    </row>
    <row r="40" spans="1:14" ht="25.5" customHeight="1">
      <c r="A40" s="49" t="s">
        <v>352</v>
      </c>
      <c r="B40" s="699" t="s">
        <v>353</v>
      </c>
      <c r="C40" s="699"/>
      <c r="D40" s="699"/>
      <c r="E40" s="699"/>
      <c r="F40" s="699"/>
      <c r="G40" s="699"/>
      <c r="H40" s="217"/>
      <c r="I40" s="217"/>
      <c r="J40" s="217"/>
      <c r="K40" s="217"/>
      <c r="L40" s="217"/>
      <c r="M40" s="217"/>
    </row>
    <row r="41" spans="1:14" ht="26.25" customHeight="1">
      <c r="A41" s="49" t="s">
        <v>354</v>
      </c>
      <c r="B41" s="699" t="s">
        <v>353</v>
      </c>
      <c r="C41" s="699"/>
      <c r="D41" s="699"/>
      <c r="E41" s="699"/>
      <c r="F41" s="699"/>
      <c r="G41" s="699"/>
      <c r="H41" s="217"/>
      <c r="I41" s="217"/>
      <c r="J41" s="217"/>
      <c r="K41" s="217"/>
      <c r="L41" s="217"/>
      <c r="M41" s="217"/>
    </row>
    <row r="42" spans="1:14" ht="27" customHeight="1">
      <c r="A42" s="49" t="s">
        <v>186</v>
      </c>
      <c r="B42" s="699" t="s">
        <v>355</v>
      </c>
      <c r="C42" s="699"/>
      <c r="D42" s="699"/>
      <c r="E42" s="699"/>
      <c r="F42" s="699"/>
      <c r="G42" s="699"/>
      <c r="H42" s="217">
        <f>H32</f>
        <v>529500</v>
      </c>
      <c r="I42" s="217">
        <f>H42*5.1%</f>
        <v>27004.5</v>
      </c>
      <c r="J42" s="217">
        <f>J32</f>
        <v>589000</v>
      </c>
      <c r="K42" s="217">
        <f>J42*5.1%</f>
        <v>30038.999999999996</v>
      </c>
      <c r="L42" s="217">
        <f>L32</f>
        <v>660300</v>
      </c>
      <c r="M42" s="217">
        <f>L42*5.1%</f>
        <v>33675.299999999996</v>
      </c>
    </row>
    <row r="43" spans="1:14">
      <c r="A43" s="49"/>
      <c r="B43" s="699"/>
      <c r="C43" s="699"/>
      <c r="D43" s="699"/>
      <c r="E43" s="699"/>
      <c r="F43" s="699"/>
      <c r="G43" s="699"/>
      <c r="H43" s="217"/>
      <c r="I43" s="217"/>
      <c r="J43" s="217"/>
      <c r="K43" s="217"/>
      <c r="L43" s="217"/>
      <c r="M43" s="217"/>
    </row>
    <row r="44" spans="1:14" s="52" customFormat="1">
      <c r="A44" s="51"/>
      <c r="B44" s="702" t="s">
        <v>334</v>
      </c>
      <c r="C44" s="703"/>
      <c r="D44" s="703"/>
      <c r="E44" s="703"/>
      <c r="F44" s="703"/>
      <c r="G44" s="704"/>
      <c r="H44" s="218" t="s">
        <v>33</v>
      </c>
      <c r="I44" s="219">
        <v>160000</v>
      </c>
      <c r="J44" s="218" t="s">
        <v>33</v>
      </c>
      <c r="K44" s="220">
        <v>177900</v>
      </c>
      <c r="L44" s="218" t="s">
        <v>33</v>
      </c>
      <c r="M44" s="220">
        <v>199400</v>
      </c>
      <c r="N44" s="52" t="s">
        <v>356</v>
      </c>
    </row>
    <row r="45" spans="1:14" s="52" customFormat="1">
      <c r="A45" s="53"/>
      <c r="B45" s="54"/>
      <c r="C45" s="54"/>
      <c r="D45" s="54"/>
      <c r="E45" s="54"/>
      <c r="F45" s="54"/>
      <c r="G45" s="54"/>
      <c r="H45" s="221"/>
      <c r="I45" s="222"/>
      <c r="J45" s="221"/>
      <c r="K45" s="222"/>
      <c r="L45" s="221"/>
      <c r="M45" s="222"/>
    </row>
    <row r="46" spans="1:14">
      <c r="A46" s="701" t="s">
        <v>332</v>
      </c>
      <c r="B46" s="701"/>
      <c r="C46" s="701"/>
      <c r="D46" s="701"/>
      <c r="E46" s="701"/>
      <c r="F46" s="701"/>
      <c r="G46" s="701"/>
      <c r="H46" s="701"/>
      <c r="I46" s="701"/>
      <c r="J46" s="701"/>
      <c r="K46" s="701"/>
      <c r="L46" s="701"/>
      <c r="M46" s="701"/>
      <c r="N46" s="701"/>
    </row>
    <row r="47" spans="1:14">
      <c r="A47" s="83"/>
      <c r="B47" s="83"/>
      <c r="C47" s="83"/>
      <c r="D47" s="83"/>
      <c r="E47" s="83"/>
      <c r="F47" s="83"/>
      <c r="G47" s="83"/>
      <c r="H47" s="215"/>
      <c r="I47" s="215"/>
      <c r="J47" s="215"/>
      <c r="K47" s="215"/>
      <c r="L47" s="215"/>
      <c r="M47" s="215"/>
      <c r="N47" s="83"/>
    </row>
    <row r="48" spans="1:14" ht="93.75" customHeight="1">
      <c r="A48" s="30" t="s">
        <v>318</v>
      </c>
      <c r="B48" s="685" t="s">
        <v>338</v>
      </c>
      <c r="C48" s="686"/>
      <c r="D48" s="686"/>
      <c r="E48" s="686"/>
      <c r="F48" s="686"/>
      <c r="G48" s="687"/>
      <c r="H48" s="155" t="s">
        <v>339</v>
      </c>
      <c r="I48" s="224" t="s">
        <v>417</v>
      </c>
      <c r="J48" s="155" t="s">
        <v>339</v>
      </c>
      <c r="K48" s="224" t="s">
        <v>496</v>
      </c>
      <c r="L48" s="155" t="s">
        <v>339</v>
      </c>
      <c r="M48" s="224" t="s">
        <v>540</v>
      </c>
    </row>
    <row r="49" spans="1:13" ht="25.5" customHeight="1">
      <c r="A49" s="49" t="s">
        <v>340</v>
      </c>
      <c r="B49" s="699" t="s">
        <v>341</v>
      </c>
      <c r="C49" s="699"/>
      <c r="D49" s="699"/>
      <c r="E49" s="699"/>
      <c r="F49" s="699"/>
      <c r="G49" s="699"/>
      <c r="H49" s="216" t="s">
        <v>33</v>
      </c>
      <c r="I49" s="217"/>
      <c r="J49" s="217"/>
      <c r="K49" s="217"/>
      <c r="L49" s="217"/>
      <c r="M49" s="217"/>
    </row>
    <row r="50" spans="1:13">
      <c r="A50" s="49"/>
      <c r="B50" s="699" t="s">
        <v>28</v>
      </c>
      <c r="C50" s="699"/>
      <c r="D50" s="699"/>
      <c r="E50" s="699"/>
      <c r="F50" s="699"/>
      <c r="G50" s="699"/>
      <c r="H50" s="217"/>
      <c r="I50" s="217"/>
      <c r="J50" s="217"/>
      <c r="K50" s="217"/>
      <c r="L50" s="217"/>
      <c r="M50" s="217"/>
    </row>
    <row r="51" spans="1:13">
      <c r="A51" s="49" t="s">
        <v>168</v>
      </c>
      <c r="B51" s="699" t="s">
        <v>342</v>
      </c>
      <c r="C51" s="699"/>
      <c r="D51" s="699"/>
      <c r="E51" s="699"/>
      <c r="F51" s="699"/>
      <c r="G51" s="699"/>
      <c r="H51" s="217">
        <f>'заработная плата 111'!M47</f>
        <v>1448000.0000036</v>
      </c>
      <c r="I51" s="217">
        <f>H51*22%</f>
        <v>318560.00000079203</v>
      </c>
      <c r="J51" s="217">
        <f>'заработная плата 111'!N47</f>
        <v>1448000</v>
      </c>
      <c r="K51" s="217">
        <f>J51*22%</f>
        <v>318560</v>
      </c>
      <c r="L51" s="217">
        <f>'заработная плата 111'!O47</f>
        <v>1397200</v>
      </c>
      <c r="M51" s="217">
        <f>L51*22%</f>
        <v>307384</v>
      </c>
    </row>
    <row r="52" spans="1:13">
      <c r="A52" s="49" t="s">
        <v>169</v>
      </c>
      <c r="B52" s="699" t="s">
        <v>343</v>
      </c>
      <c r="C52" s="699"/>
      <c r="D52" s="699"/>
      <c r="E52" s="699"/>
      <c r="F52" s="699"/>
      <c r="G52" s="699"/>
      <c r="H52" s="217"/>
      <c r="I52" s="217"/>
      <c r="J52" s="217"/>
      <c r="K52" s="217"/>
      <c r="L52" s="217"/>
      <c r="M52" s="217"/>
    </row>
    <row r="53" spans="1:13" ht="39.75" customHeight="1">
      <c r="A53" s="49" t="s">
        <v>170</v>
      </c>
      <c r="B53" s="699" t="s">
        <v>344</v>
      </c>
      <c r="C53" s="699"/>
      <c r="D53" s="699"/>
      <c r="E53" s="699"/>
      <c r="F53" s="699"/>
      <c r="G53" s="699"/>
      <c r="H53" s="217"/>
      <c r="I53" s="217"/>
      <c r="J53" s="217"/>
      <c r="K53" s="217"/>
      <c r="L53" s="217"/>
      <c r="M53" s="217"/>
    </row>
    <row r="54" spans="1:13" ht="25.5" customHeight="1">
      <c r="A54" s="49" t="s">
        <v>185</v>
      </c>
      <c r="B54" s="699" t="s">
        <v>345</v>
      </c>
      <c r="C54" s="699"/>
      <c r="D54" s="699"/>
      <c r="E54" s="699"/>
      <c r="F54" s="699"/>
      <c r="G54" s="699"/>
      <c r="H54" s="217"/>
      <c r="I54" s="217"/>
      <c r="J54" s="217"/>
      <c r="K54" s="217"/>
      <c r="L54" s="217"/>
      <c r="M54" s="217"/>
    </row>
    <row r="55" spans="1:13">
      <c r="A55" s="49"/>
      <c r="B55" s="699" t="s">
        <v>28</v>
      </c>
      <c r="C55" s="699"/>
      <c r="D55" s="699"/>
      <c r="E55" s="699"/>
      <c r="F55" s="699"/>
      <c r="G55" s="699"/>
      <c r="H55" s="217"/>
      <c r="I55" s="217"/>
      <c r="J55" s="217"/>
      <c r="K55" s="217"/>
      <c r="L55" s="217"/>
      <c r="M55" s="217"/>
    </row>
    <row r="56" spans="1:13" ht="25.5" customHeight="1">
      <c r="A56" s="50" t="s">
        <v>346</v>
      </c>
      <c r="B56" s="699" t="s">
        <v>347</v>
      </c>
      <c r="C56" s="699"/>
      <c r="D56" s="699"/>
      <c r="E56" s="699"/>
      <c r="F56" s="699"/>
      <c r="G56" s="699"/>
      <c r="H56" s="217">
        <f>H51</f>
        <v>1448000.0000036</v>
      </c>
      <c r="I56" s="217">
        <f>H56*2.9%</f>
        <v>41992.000000104395</v>
      </c>
      <c r="J56" s="217">
        <f>J51</f>
        <v>1448000</v>
      </c>
      <c r="K56" s="217">
        <f>J56*2.9%</f>
        <v>41992</v>
      </c>
      <c r="L56" s="217">
        <f>L51</f>
        <v>1397200</v>
      </c>
      <c r="M56" s="217">
        <f>L56*2.9%</f>
        <v>40518.799999999996</v>
      </c>
    </row>
    <row r="57" spans="1:13" ht="26.25" customHeight="1">
      <c r="A57" s="49" t="s">
        <v>348</v>
      </c>
      <c r="B57" s="699" t="s">
        <v>349</v>
      </c>
      <c r="C57" s="699"/>
      <c r="D57" s="699"/>
      <c r="E57" s="699"/>
      <c r="F57" s="699"/>
      <c r="G57" s="699"/>
      <c r="H57" s="217"/>
      <c r="I57" s="217"/>
      <c r="J57" s="217"/>
      <c r="K57" s="217"/>
      <c r="L57" s="217"/>
      <c r="M57" s="217"/>
    </row>
    <row r="58" spans="1:13" ht="24" customHeight="1">
      <c r="A58" s="49" t="s">
        <v>350</v>
      </c>
      <c r="B58" s="699" t="s">
        <v>351</v>
      </c>
      <c r="C58" s="699"/>
      <c r="D58" s="699"/>
      <c r="E58" s="699"/>
      <c r="F58" s="699"/>
      <c r="G58" s="699"/>
      <c r="H58" s="217">
        <f>H51</f>
        <v>1448000.0000036</v>
      </c>
      <c r="I58" s="217">
        <f>H58*0.2%</f>
        <v>2896.0000000072</v>
      </c>
      <c r="J58" s="217">
        <f>J51</f>
        <v>1448000</v>
      </c>
      <c r="K58" s="217">
        <f>J58*0.2%</f>
        <v>2896</v>
      </c>
      <c r="L58" s="217">
        <f>L51</f>
        <v>1397200</v>
      </c>
      <c r="M58" s="217">
        <f>L58*0.2%</f>
        <v>2794.4</v>
      </c>
    </row>
    <row r="59" spans="1:13" ht="25.5" customHeight="1">
      <c r="A59" s="49" t="s">
        <v>352</v>
      </c>
      <c r="B59" s="699" t="s">
        <v>353</v>
      </c>
      <c r="C59" s="699"/>
      <c r="D59" s="699"/>
      <c r="E59" s="699"/>
      <c r="F59" s="699"/>
      <c r="G59" s="699"/>
      <c r="H59" s="217"/>
      <c r="I59" s="217"/>
      <c r="J59" s="217"/>
      <c r="K59" s="217"/>
      <c r="L59" s="217"/>
      <c r="M59" s="217"/>
    </row>
    <row r="60" spans="1:13" ht="26.25" customHeight="1">
      <c r="A60" s="49" t="s">
        <v>354</v>
      </c>
      <c r="B60" s="699" t="s">
        <v>353</v>
      </c>
      <c r="C60" s="699"/>
      <c r="D60" s="699"/>
      <c r="E60" s="699"/>
      <c r="F60" s="699"/>
      <c r="G60" s="699"/>
      <c r="H60" s="217"/>
      <c r="I60" s="217"/>
      <c r="J60" s="217"/>
      <c r="K60" s="217"/>
      <c r="L60" s="217"/>
      <c r="M60" s="217"/>
    </row>
    <row r="61" spans="1:13" ht="27" customHeight="1">
      <c r="A61" s="49" t="s">
        <v>186</v>
      </c>
      <c r="B61" s="699" t="s">
        <v>355</v>
      </c>
      <c r="C61" s="699"/>
      <c r="D61" s="699"/>
      <c r="E61" s="699"/>
      <c r="F61" s="699"/>
      <c r="G61" s="699"/>
      <c r="H61" s="217">
        <f>H51</f>
        <v>1448000.0000036</v>
      </c>
      <c r="I61" s="217">
        <f>H61*5.1%</f>
        <v>73848.000000183602</v>
      </c>
      <c r="J61" s="217">
        <f>J51</f>
        <v>1448000</v>
      </c>
      <c r="K61" s="217">
        <f>J61*5.1%</f>
        <v>73848</v>
      </c>
      <c r="L61" s="217">
        <f>L51</f>
        <v>1397200</v>
      </c>
      <c r="M61" s="217">
        <f>L61*5.1%</f>
        <v>71257.2</v>
      </c>
    </row>
    <row r="62" spans="1:13">
      <c r="A62" s="49"/>
      <c r="B62" s="699"/>
      <c r="C62" s="699"/>
      <c r="D62" s="699"/>
      <c r="E62" s="699"/>
      <c r="F62" s="699"/>
      <c r="G62" s="699"/>
      <c r="H62" s="217"/>
      <c r="I62" s="217"/>
      <c r="J62" s="217"/>
      <c r="K62" s="217"/>
      <c r="L62" s="217"/>
      <c r="M62" s="217"/>
    </row>
    <row r="63" spans="1:13" s="52" customFormat="1">
      <c r="A63" s="51"/>
      <c r="B63" s="702" t="s">
        <v>334</v>
      </c>
      <c r="C63" s="703"/>
      <c r="D63" s="703"/>
      <c r="E63" s="703"/>
      <c r="F63" s="703"/>
      <c r="G63" s="704"/>
      <c r="H63" s="218" t="s">
        <v>33</v>
      </c>
      <c r="I63" s="219">
        <v>437300</v>
      </c>
      <c r="J63" s="218" t="s">
        <v>33</v>
      </c>
      <c r="K63" s="220">
        <v>437300</v>
      </c>
      <c r="L63" s="218" t="s">
        <v>33</v>
      </c>
      <c r="M63" s="220">
        <v>422000</v>
      </c>
    </row>
    <row r="65" spans="1:14">
      <c r="A65" s="701" t="s">
        <v>443</v>
      </c>
      <c r="B65" s="701"/>
      <c r="C65" s="701"/>
      <c r="D65" s="701"/>
      <c r="E65" s="701"/>
      <c r="F65" s="701"/>
      <c r="G65" s="701"/>
      <c r="H65" s="701"/>
      <c r="I65" s="701"/>
      <c r="J65" s="701"/>
      <c r="K65" s="701"/>
      <c r="L65" s="701"/>
      <c r="M65" s="701"/>
      <c r="N65" s="701"/>
    </row>
    <row r="66" spans="1:14">
      <c r="A66" s="83"/>
      <c r="B66" s="83"/>
      <c r="C66" s="83"/>
      <c r="D66" s="83"/>
      <c r="E66" s="83"/>
      <c r="F66" s="83"/>
      <c r="G66" s="83"/>
      <c r="H66" s="215"/>
      <c r="I66" s="215"/>
      <c r="J66" s="215"/>
      <c r="K66" s="215"/>
      <c r="L66" s="215"/>
      <c r="M66" s="215"/>
      <c r="N66" s="83"/>
    </row>
    <row r="67" spans="1:14" ht="99" customHeight="1">
      <c r="A67" s="30" t="s">
        <v>318</v>
      </c>
      <c r="B67" s="685" t="s">
        <v>338</v>
      </c>
      <c r="C67" s="686"/>
      <c r="D67" s="686"/>
      <c r="E67" s="686"/>
      <c r="F67" s="686"/>
      <c r="G67" s="687"/>
      <c r="H67" s="155" t="s">
        <v>339</v>
      </c>
      <c r="I67" s="224" t="s">
        <v>417</v>
      </c>
      <c r="J67" s="155" t="s">
        <v>339</v>
      </c>
      <c r="K67" s="224" t="s">
        <v>496</v>
      </c>
      <c r="L67" s="155" t="s">
        <v>339</v>
      </c>
      <c r="M67" s="224" t="s">
        <v>540</v>
      </c>
    </row>
    <row r="68" spans="1:14" ht="25.5" customHeight="1">
      <c r="A68" s="49" t="s">
        <v>340</v>
      </c>
      <c r="B68" s="699" t="s">
        <v>341</v>
      </c>
      <c r="C68" s="699"/>
      <c r="D68" s="699"/>
      <c r="E68" s="699"/>
      <c r="F68" s="699"/>
      <c r="G68" s="699"/>
      <c r="H68" s="216" t="s">
        <v>33</v>
      </c>
      <c r="I68" s="217"/>
      <c r="J68" s="217"/>
      <c r="K68" s="217"/>
      <c r="L68" s="217"/>
      <c r="M68" s="217"/>
    </row>
    <row r="69" spans="1:14">
      <c r="A69" s="49"/>
      <c r="B69" s="699" t="s">
        <v>28</v>
      </c>
      <c r="C69" s="699"/>
      <c r="D69" s="699"/>
      <c r="E69" s="699"/>
      <c r="F69" s="699"/>
      <c r="G69" s="699"/>
      <c r="H69" s="217"/>
      <c r="I69" s="217"/>
      <c r="J69" s="217"/>
      <c r="K69" s="217"/>
      <c r="L69" s="217"/>
      <c r="M69" s="217"/>
    </row>
    <row r="70" spans="1:14">
      <c r="A70" s="49" t="s">
        <v>168</v>
      </c>
      <c r="B70" s="699" t="s">
        <v>342</v>
      </c>
      <c r="C70" s="699"/>
      <c r="D70" s="699"/>
      <c r="E70" s="699"/>
      <c r="F70" s="699"/>
      <c r="G70" s="699"/>
      <c r="H70" s="217">
        <f>'заработная плата 111'!M62</f>
        <v>673200.00000799994</v>
      </c>
      <c r="I70" s="217">
        <f>H70*22%</f>
        <v>148104.00000176</v>
      </c>
      <c r="J70" s="217">
        <f>'заработная плата 111'!N62</f>
        <v>673200</v>
      </c>
      <c r="K70" s="217">
        <f>J70*22%</f>
        <v>148104</v>
      </c>
      <c r="L70" s="217">
        <f>'заработная плата 111'!O62</f>
        <v>617100</v>
      </c>
      <c r="M70" s="217">
        <f>L70*22%</f>
        <v>135762</v>
      </c>
    </row>
    <row r="71" spans="1:14">
      <c r="A71" s="49" t="s">
        <v>169</v>
      </c>
      <c r="B71" s="699" t="s">
        <v>343</v>
      </c>
      <c r="C71" s="699"/>
      <c r="D71" s="699"/>
      <c r="E71" s="699"/>
      <c r="F71" s="699"/>
      <c r="G71" s="699"/>
      <c r="H71" s="217"/>
      <c r="I71" s="217"/>
      <c r="J71" s="217"/>
      <c r="K71" s="217"/>
      <c r="L71" s="217"/>
      <c r="M71" s="217"/>
    </row>
    <row r="72" spans="1:14" ht="42.75" customHeight="1">
      <c r="A72" s="49" t="s">
        <v>170</v>
      </c>
      <c r="B72" s="699" t="s">
        <v>344</v>
      </c>
      <c r="C72" s="699"/>
      <c r="D72" s="699"/>
      <c r="E72" s="699"/>
      <c r="F72" s="699"/>
      <c r="G72" s="699"/>
      <c r="H72" s="217"/>
      <c r="I72" s="217"/>
      <c r="J72" s="217"/>
      <c r="K72" s="217"/>
      <c r="L72" s="217"/>
      <c r="M72" s="217"/>
    </row>
    <row r="73" spans="1:14" ht="25.5" customHeight="1">
      <c r="A73" s="49" t="s">
        <v>185</v>
      </c>
      <c r="B73" s="699" t="s">
        <v>345</v>
      </c>
      <c r="C73" s="699"/>
      <c r="D73" s="699"/>
      <c r="E73" s="699"/>
      <c r="F73" s="699"/>
      <c r="G73" s="699"/>
      <c r="H73" s="217"/>
      <c r="I73" s="217"/>
      <c r="J73" s="217"/>
      <c r="K73" s="217"/>
      <c r="L73" s="217"/>
      <c r="M73" s="217"/>
    </row>
    <row r="74" spans="1:14">
      <c r="A74" s="49"/>
      <c r="B74" s="699" t="s">
        <v>28</v>
      </c>
      <c r="C74" s="699"/>
      <c r="D74" s="699"/>
      <c r="E74" s="699"/>
      <c r="F74" s="699"/>
      <c r="G74" s="699"/>
      <c r="H74" s="217"/>
      <c r="I74" s="217"/>
      <c r="J74" s="217"/>
      <c r="K74" s="217"/>
      <c r="L74" s="217"/>
      <c r="M74" s="217"/>
    </row>
    <row r="75" spans="1:14" ht="25.5" customHeight="1">
      <c r="A75" s="50" t="s">
        <v>346</v>
      </c>
      <c r="B75" s="699" t="s">
        <v>347</v>
      </c>
      <c r="C75" s="699"/>
      <c r="D75" s="699"/>
      <c r="E75" s="699"/>
      <c r="F75" s="699"/>
      <c r="G75" s="699"/>
      <c r="H75" s="217">
        <f>H70</f>
        <v>673200.00000799994</v>
      </c>
      <c r="I75" s="217">
        <f>H75*2.9%</f>
        <v>19522.800000231997</v>
      </c>
      <c r="J75" s="217">
        <f>J70</f>
        <v>673200</v>
      </c>
      <c r="K75" s="217">
        <f>J75*2.9%</f>
        <v>19522.8</v>
      </c>
      <c r="L75" s="217">
        <f>L70</f>
        <v>617100</v>
      </c>
      <c r="M75" s="217">
        <f>L75*2.9%</f>
        <v>17895.899999999998</v>
      </c>
    </row>
    <row r="76" spans="1:14" ht="26.25" customHeight="1">
      <c r="A76" s="49" t="s">
        <v>348</v>
      </c>
      <c r="B76" s="699" t="s">
        <v>349</v>
      </c>
      <c r="C76" s="699"/>
      <c r="D76" s="699"/>
      <c r="E76" s="699"/>
      <c r="F76" s="699"/>
      <c r="G76" s="699"/>
      <c r="H76" s="217"/>
      <c r="I76" s="217"/>
      <c r="J76" s="217"/>
      <c r="K76" s="217"/>
      <c r="L76" s="217"/>
      <c r="M76" s="217"/>
    </row>
    <row r="77" spans="1:14" ht="24" customHeight="1">
      <c r="A77" s="49" t="s">
        <v>350</v>
      </c>
      <c r="B77" s="699" t="s">
        <v>351</v>
      </c>
      <c r="C77" s="699"/>
      <c r="D77" s="699"/>
      <c r="E77" s="699"/>
      <c r="F77" s="699"/>
      <c r="G77" s="699"/>
      <c r="H77" s="217">
        <f>H70</f>
        <v>673200.00000799994</v>
      </c>
      <c r="I77" s="217">
        <f>H77*0.2%</f>
        <v>1346.4000000159999</v>
      </c>
      <c r="J77" s="217">
        <f>J70</f>
        <v>673200</v>
      </c>
      <c r="K77" s="217">
        <f>J77*0.2%</f>
        <v>1346.4</v>
      </c>
      <c r="L77" s="217">
        <f>L70</f>
        <v>617100</v>
      </c>
      <c r="M77" s="217">
        <f>L77*0.2%</f>
        <v>1234.2</v>
      </c>
    </row>
    <row r="78" spans="1:14" ht="25.5" customHeight="1">
      <c r="A78" s="49" t="s">
        <v>352</v>
      </c>
      <c r="B78" s="699" t="s">
        <v>353</v>
      </c>
      <c r="C78" s="699"/>
      <c r="D78" s="699"/>
      <c r="E78" s="699"/>
      <c r="F78" s="699"/>
      <c r="G78" s="699"/>
      <c r="H78" s="217"/>
      <c r="I78" s="217"/>
      <c r="J78" s="217"/>
      <c r="K78" s="217"/>
      <c r="L78" s="217"/>
      <c r="M78" s="217"/>
    </row>
    <row r="79" spans="1:14" ht="26.25" customHeight="1">
      <c r="A79" s="49" t="s">
        <v>354</v>
      </c>
      <c r="B79" s="699" t="s">
        <v>353</v>
      </c>
      <c r="C79" s="699"/>
      <c r="D79" s="699"/>
      <c r="E79" s="699"/>
      <c r="F79" s="699"/>
      <c r="G79" s="699"/>
      <c r="H79" s="217"/>
      <c r="I79" s="217"/>
      <c r="J79" s="217"/>
      <c r="K79" s="217"/>
      <c r="L79" s="217"/>
      <c r="M79" s="217"/>
    </row>
    <row r="80" spans="1:14" ht="27" customHeight="1">
      <c r="A80" s="49" t="s">
        <v>186</v>
      </c>
      <c r="B80" s="699" t="s">
        <v>355</v>
      </c>
      <c r="C80" s="699"/>
      <c r="D80" s="699"/>
      <c r="E80" s="699"/>
      <c r="F80" s="699"/>
      <c r="G80" s="699"/>
      <c r="H80" s="217">
        <f>H70</f>
        <v>673200.00000799994</v>
      </c>
      <c r="I80" s="217">
        <f>H80*5.1%</f>
        <v>34333.200000407996</v>
      </c>
      <c r="J80" s="217">
        <f>J70</f>
        <v>673200</v>
      </c>
      <c r="K80" s="217">
        <f>J80*5.1%</f>
        <v>34333.199999999997</v>
      </c>
      <c r="L80" s="217">
        <f>L70</f>
        <v>617100</v>
      </c>
      <c r="M80" s="217">
        <f>L80*5.1%</f>
        <v>31472.1</v>
      </c>
    </row>
    <row r="81" spans="1:14">
      <c r="A81" s="49"/>
      <c r="B81" s="699"/>
      <c r="C81" s="699"/>
      <c r="D81" s="699"/>
      <c r="E81" s="699"/>
      <c r="F81" s="699"/>
      <c r="G81" s="699"/>
      <c r="H81" s="217"/>
      <c r="I81" s="217"/>
      <c r="J81" s="217"/>
      <c r="K81" s="217"/>
      <c r="L81" s="217"/>
      <c r="M81" s="217"/>
    </row>
    <row r="82" spans="1:14" s="52" customFormat="1">
      <c r="A82" s="51"/>
      <c r="B82" s="702" t="s">
        <v>334</v>
      </c>
      <c r="C82" s="703"/>
      <c r="D82" s="703"/>
      <c r="E82" s="703"/>
      <c r="F82" s="703"/>
      <c r="G82" s="704"/>
      <c r="H82" s="218" t="s">
        <v>33</v>
      </c>
      <c r="I82" s="219">
        <v>203300</v>
      </c>
      <c r="J82" s="218" t="s">
        <v>33</v>
      </c>
      <c r="K82" s="220">
        <v>203300</v>
      </c>
      <c r="L82" s="218" t="s">
        <v>33</v>
      </c>
      <c r="M82" s="220">
        <v>186400</v>
      </c>
    </row>
    <row r="83" spans="1:14" s="52" customFormat="1">
      <c r="A83" s="53"/>
      <c r="B83" s="54"/>
      <c r="C83" s="54"/>
      <c r="D83" s="54"/>
      <c r="E83" s="54"/>
      <c r="F83" s="54"/>
      <c r="G83" s="54"/>
      <c r="H83" s="221"/>
      <c r="I83" s="222"/>
      <c r="J83" s="221"/>
      <c r="K83" s="222"/>
      <c r="L83" s="221"/>
      <c r="M83" s="222"/>
    </row>
    <row r="84" spans="1:14">
      <c r="A84" s="701" t="s">
        <v>448</v>
      </c>
      <c r="B84" s="701"/>
      <c r="C84" s="701"/>
      <c r="D84" s="701"/>
      <c r="E84" s="701"/>
      <c r="F84" s="701"/>
      <c r="G84" s="701"/>
      <c r="H84" s="701"/>
      <c r="I84" s="701"/>
      <c r="J84" s="701"/>
      <c r="K84" s="701"/>
      <c r="L84" s="701"/>
      <c r="M84" s="701"/>
      <c r="N84" s="701"/>
    </row>
    <row r="85" spans="1:14">
      <c r="A85" s="83"/>
      <c r="B85" s="83"/>
      <c r="C85" s="83"/>
      <c r="D85" s="83"/>
      <c r="E85" s="83"/>
      <c r="F85" s="83"/>
      <c r="G85" s="83"/>
      <c r="H85" s="215"/>
      <c r="I85" s="215"/>
      <c r="J85" s="215"/>
      <c r="K85" s="215"/>
      <c r="L85" s="215"/>
      <c r="M85" s="215"/>
      <c r="N85" s="83"/>
    </row>
    <row r="86" spans="1:14" ht="95.25" customHeight="1">
      <c r="A86" s="30" t="s">
        <v>318</v>
      </c>
      <c r="B86" s="685" t="s">
        <v>338</v>
      </c>
      <c r="C86" s="686"/>
      <c r="D86" s="686"/>
      <c r="E86" s="686"/>
      <c r="F86" s="686"/>
      <c r="G86" s="687"/>
      <c r="H86" s="155" t="s">
        <v>339</v>
      </c>
      <c r="I86" s="224" t="s">
        <v>417</v>
      </c>
      <c r="J86" s="155" t="s">
        <v>339</v>
      </c>
      <c r="K86" s="224" t="s">
        <v>496</v>
      </c>
      <c r="L86" s="155" t="s">
        <v>339</v>
      </c>
      <c r="M86" s="224" t="s">
        <v>540</v>
      </c>
    </row>
    <row r="87" spans="1:14" ht="25.5" customHeight="1">
      <c r="A87" s="49" t="s">
        <v>340</v>
      </c>
      <c r="B87" s="699" t="s">
        <v>341</v>
      </c>
      <c r="C87" s="699"/>
      <c r="D87" s="699"/>
      <c r="E87" s="699"/>
      <c r="F87" s="699"/>
      <c r="G87" s="699"/>
      <c r="H87" s="216" t="s">
        <v>33</v>
      </c>
      <c r="I87" s="217"/>
      <c r="J87" s="217"/>
      <c r="K87" s="217"/>
      <c r="L87" s="217"/>
      <c r="M87" s="217"/>
    </row>
    <row r="88" spans="1:14">
      <c r="A88" s="49"/>
      <c r="B88" s="699" t="s">
        <v>28</v>
      </c>
      <c r="C88" s="699"/>
      <c r="D88" s="699"/>
      <c r="E88" s="699"/>
      <c r="F88" s="699"/>
      <c r="G88" s="699"/>
      <c r="H88" s="217"/>
      <c r="I88" s="217"/>
      <c r="J88" s="217"/>
      <c r="K88" s="217"/>
      <c r="L88" s="217"/>
      <c r="M88" s="217"/>
    </row>
    <row r="89" spans="1:14">
      <c r="A89" s="49" t="s">
        <v>168</v>
      </c>
      <c r="B89" s="699" t="s">
        <v>342</v>
      </c>
      <c r="C89" s="699"/>
      <c r="D89" s="699"/>
      <c r="E89" s="699"/>
      <c r="F89" s="699"/>
      <c r="G89" s="699"/>
      <c r="H89" s="217">
        <f>'заработная плата 111'!M77</f>
        <v>840000.00003959995</v>
      </c>
      <c r="I89" s="217">
        <f>H89*22%</f>
        <v>184800.000008712</v>
      </c>
      <c r="J89" s="217">
        <f>'заработная плата 111'!N77</f>
        <v>840000</v>
      </c>
      <c r="K89" s="217">
        <f>J89*22%</f>
        <v>184800</v>
      </c>
      <c r="L89" s="217">
        <f>'заработная плата 111'!O77</f>
        <v>840000</v>
      </c>
      <c r="M89" s="217">
        <f>L89*22%</f>
        <v>184800</v>
      </c>
    </row>
    <row r="90" spans="1:14">
      <c r="A90" s="49" t="s">
        <v>169</v>
      </c>
      <c r="B90" s="699" t="s">
        <v>343</v>
      </c>
      <c r="C90" s="699"/>
      <c r="D90" s="699"/>
      <c r="E90" s="699"/>
      <c r="F90" s="699"/>
      <c r="G90" s="699"/>
      <c r="H90" s="217"/>
      <c r="I90" s="217"/>
      <c r="J90" s="217"/>
      <c r="K90" s="217"/>
      <c r="L90" s="217"/>
      <c r="M90" s="217"/>
    </row>
    <row r="91" spans="1:14" ht="42" customHeight="1">
      <c r="A91" s="49" t="s">
        <v>170</v>
      </c>
      <c r="B91" s="699" t="s">
        <v>344</v>
      </c>
      <c r="C91" s="699"/>
      <c r="D91" s="699"/>
      <c r="E91" s="699"/>
      <c r="F91" s="699"/>
      <c r="G91" s="699"/>
      <c r="H91" s="217"/>
      <c r="I91" s="217"/>
      <c r="J91" s="217"/>
      <c r="K91" s="217"/>
      <c r="L91" s="217"/>
      <c r="M91" s="217"/>
    </row>
    <row r="92" spans="1:14" ht="25.5" customHeight="1">
      <c r="A92" s="49" t="s">
        <v>185</v>
      </c>
      <c r="B92" s="699" t="s">
        <v>345</v>
      </c>
      <c r="C92" s="699"/>
      <c r="D92" s="699"/>
      <c r="E92" s="699"/>
      <c r="F92" s="699"/>
      <c r="G92" s="699"/>
      <c r="H92" s="217"/>
      <c r="I92" s="217"/>
      <c r="J92" s="217"/>
      <c r="K92" s="217"/>
      <c r="L92" s="217"/>
      <c r="M92" s="217"/>
    </row>
    <row r="93" spans="1:14">
      <c r="A93" s="49"/>
      <c r="B93" s="699" t="s">
        <v>28</v>
      </c>
      <c r="C93" s="699"/>
      <c r="D93" s="699"/>
      <c r="E93" s="699"/>
      <c r="F93" s="699"/>
      <c r="G93" s="699"/>
      <c r="H93" s="217"/>
      <c r="I93" s="217"/>
      <c r="J93" s="217"/>
      <c r="K93" s="217"/>
      <c r="L93" s="217"/>
      <c r="M93" s="217"/>
    </row>
    <row r="94" spans="1:14" ht="25.5" customHeight="1">
      <c r="A94" s="50" t="s">
        <v>346</v>
      </c>
      <c r="B94" s="699" t="s">
        <v>347</v>
      </c>
      <c r="C94" s="699"/>
      <c r="D94" s="699"/>
      <c r="E94" s="699"/>
      <c r="F94" s="699"/>
      <c r="G94" s="699"/>
      <c r="H94" s="217">
        <f>H89</f>
        <v>840000.00003959995</v>
      </c>
      <c r="I94" s="217">
        <f>H94*2.9%</f>
        <v>24360.000001148397</v>
      </c>
      <c r="J94" s="217">
        <f>J89</f>
        <v>840000</v>
      </c>
      <c r="K94" s="217">
        <f>J94*2.9%</f>
        <v>24360</v>
      </c>
      <c r="L94" s="217">
        <f>L89</f>
        <v>840000</v>
      </c>
      <c r="M94" s="217">
        <f>L94*2.9%</f>
        <v>24360</v>
      </c>
    </row>
    <row r="95" spans="1:14" ht="26.25" customHeight="1">
      <c r="A95" s="49" t="s">
        <v>348</v>
      </c>
      <c r="B95" s="699" t="s">
        <v>349</v>
      </c>
      <c r="C95" s="699"/>
      <c r="D95" s="699"/>
      <c r="E95" s="699"/>
      <c r="F95" s="699"/>
      <c r="G95" s="699"/>
      <c r="H95" s="217"/>
      <c r="I95" s="217"/>
      <c r="J95" s="217"/>
      <c r="K95" s="217"/>
      <c r="L95" s="217"/>
      <c r="M95" s="217"/>
    </row>
    <row r="96" spans="1:14" ht="24" customHeight="1">
      <c r="A96" s="49" t="s">
        <v>350</v>
      </c>
      <c r="B96" s="699" t="s">
        <v>351</v>
      </c>
      <c r="C96" s="699"/>
      <c r="D96" s="699"/>
      <c r="E96" s="699"/>
      <c r="F96" s="699"/>
      <c r="G96" s="699"/>
      <c r="H96" s="217">
        <f>H89</f>
        <v>840000.00003959995</v>
      </c>
      <c r="I96" s="217">
        <f>H96*0.2%</f>
        <v>1680.0000000791999</v>
      </c>
      <c r="J96" s="217">
        <f>J89</f>
        <v>840000</v>
      </c>
      <c r="K96" s="217">
        <f>J96*0.2%</f>
        <v>1680</v>
      </c>
      <c r="L96" s="217">
        <f>L89</f>
        <v>840000</v>
      </c>
      <c r="M96" s="217">
        <f>L96*0.2%</f>
        <v>1680</v>
      </c>
    </row>
    <row r="97" spans="1:14" ht="25.5" customHeight="1">
      <c r="A97" s="49" t="s">
        <v>352</v>
      </c>
      <c r="B97" s="699" t="s">
        <v>353</v>
      </c>
      <c r="C97" s="699"/>
      <c r="D97" s="699"/>
      <c r="E97" s="699"/>
      <c r="F97" s="699"/>
      <c r="G97" s="699"/>
      <c r="H97" s="217"/>
      <c r="I97" s="217"/>
      <c r="J97" s="217"/>
      <c r="K97" s="217"/>
      <c r="L97" s="217"/>
      <c r="M97" s="217"/>
    </row>
    <row r="98" spans="1:14" ht="26.25" customHeight="1">
      <c r="A98" s="49" t="s">
        <v>354</v>
      </c>
      <c r="B98" s="699" t="s">
        <v>353</v>
      </c>
      <c r="C98" s="699"/>
      <c r="D98" s="699"/>
      <c r="E98" s="699"/>
      <c r="F98" s="699"/>
      <c r="G98" s="699"/>
      <c r="H98" s="217"/>
      <c r="I98" s="217"/>
      <c r="J98" s="217"/>
      <c r="K98" s="217"/>
      <c r="L98" s="217"/>
      <c r="M98" s="217"/>
    </row>
    <row r="99" spans="1:14" ht="27" customHeight="1">
      <c r="A99" s="49" t="s">
        <v>186</v>
      </c>
      <c r="B99" s="699" t="s">
        <v>355</v>
      </c>
      <c r="C99" s="699"/>
      <c r="D99" s="699"/>
      <c r="E99" s="699"/>
      <c r="F99" s="699"/>
      <c r="G99" s="699"/>
      <c r="H99" s="217">
        <f>H89</f>
        <v>840000.00003959995</v>
      </c>
      <c r="I99" s="217">
        <f>H99*5.1%</f>
        <v>42840.000002019595</v>
      </c>
      <c r="J99" s="217">
        <f>J89</f>
        <v>840000</v>
      </c>
      <c r="K99" s="217">
        <f>J99*5.1%</f>
        <v>42840</v>
      </c>
      <c r="L99" s="217">
        <f>L89</f>
        <v>840000</v>
      </c>
      <c r="M99" s="217">
        <f>L99*5.1%</f>
        <v>42840</v>
      </c>
    </row>
    <row r="100" spans="1:14">
      <c r="A100" s="49"/>
      <c r="B100" s="699"/>
      <c r="C100" s="699"/>
      <c r="D100" s="699"/>
      <c r="E100" s="699"/>
      <c r="F100" s="699"/>
      <c r="G100" s="699"/>
      <c r="H100" s="217"/>
      <c r="I100" s="217"/>
      <c r="J100" s="217"/>
      <c r="K100" s="217"/>
      <c r="L100" s="217"/>
      <c r="M100" s="217"/>
    </row>
    <row r="101" spans="1:14" s="52" customFormat="1">
      <c r="A101" s="51"/>
      <c r="B101" s="702" t="s">
        <v>334</v>
      </c>
      <c r="C101" s="703"/>
      <c r="D101" s="703"/>
      <c r="E101" s="703"/>
      <c r="F101" s="703"/>
      <c r="G101" s="704"/>
      <c r="H101" s="218" t="s">
        <v>33</v>
      </c>
      <c r="I101" s="219">
        <v>253680</v>
      </c>
      <c r="J101" s="218" t="s">
        <v>33</v>
      </c>
      <c r="K101" s="220">
        <v>253680</v>
      </c>
      <c r="L101" s="218" t="s">
        <v>33</v>
      </c>
      <c r="M101" s="220">
        <v>253680</v>
      </c>
    </row>
    <row r="102" spans="1:14" s="52" customFormat="1">
      <c r="A102" s="53"/>
      <c r="B102" s="54"/>
      <c r="C102" s="54"/>
      <c r="D102" s="54"/>
      <c r="E102" s="54"/>
      <c r="F102" s="54"/>
      <c r="G102" s="54"/>
      <c r="H102" s="221"/>
      <c r="I102" s="222"/>
      <c r="J102" s="221"/>
      <c r="K102" s="222"/>
      <c r="L102" s="221"/>
      <c r="M102" s="222"/>
    </row>
    <row r="103" spans="1:14">
      <c r="A103" s="701" t="s">
        <v>512</v>
      </c>
      <c r="B103" s="701"/>
      <c r="C103" s="701"/>
      <c r="D103" s="701"/>
      <c r="E103" s="701"/>
      <c r="F103" s="701"/>
      <c r="G103" s="701"/>
      <c r="H103" s="701"/>
      <c r="I103" s="701"/>
      <c r="J103" s="701"/>
      <c r="K103" s="701"/>
      <c r="L103" s="701"/>
      <c r="M103" s="701"/>
      <c r="N103" s="116"/>
    </row>
    <row r="104" spans="1:14">
      <c r="A104" s="701" t="s">
        <v>449</v>
      </c>
      <c r="B104" s="701"/>
      <c r="C104" s="701"/>
      <c r="D104" s="701"/>
      <c r="E104" s="701"/>
      <c r="F104" s="701"/>
      <c r="G104" s="701"/>
      <c r="H104" s="701"/>
      <c r="I104" s="701"/>
      <c r="J104" s="701"/>
      <c r="K104" s="701"/>
      <c r="L104" s="701"/>
      <c r="M104" s="701"/>
      <c r="N104" s="83"/>
    </row>
    <row r="105" spans="1:14" ht="95.25" customHeight="1">
      <c r="A105" s="30" t="s">
        <v>318</v>
      </c>
      <c r="B105" s="685" t="s">
        <v>338</v>
      </c>
      <c r="C105" s="686"/>
      <c r="D105" s="686"/>
      <c r="E105" s="686"/>
      <c r="F105" s="686"/>
      <c r="G105" s="687"/>
      <c r="H105" s="155" t="s">
        <v>339</v>
      </c>
      <c r="I105" s="224" t="s">
        <v>417</v>
      </c>
      <c r="J105" s="155" t="s">
        <v>339</v>
      </c>
      <c r="K105" s="224" t="s">
        <v>496</v>
      </c>
      <c r="L105" s="155" t="s">
        <v>339</v>
      </c>
      <c r="M105" s="224" t="s">
        <v>540</v>
      </c>
    </row>
    <row r="106" spans="1:14" ht="25.5" customHeight="1">
      <c r="A106" s="49" t="s">
        <v>340</v>
      </c>
      <c r="B106" s="699" t="s">
        <v>341</v>
      </c>
      <c r="C106" s="699"/>
      <c r="D106" s="699"/>
      <c r="E106" s="699"/>
      <c r="F106" s="699"/>
      <c r="G106" s="699"/>
      <c r="H106" s="216" t="s">
        <v>33</v>
      </c>
      <c r="I106" s="217"/>
      <c r="J106" s="217"/>
      <c r="K106" s="217"/>
      <c r="L106" s="217"/>
      <c r="M106" s="217"/>
    </row>
    <row r="107" spans="1:14">
      <c r="A107" s="49"/>
      <c r="B107" s="699" t="s">
        <v>28</v>
      </c>
      <c r="C107" s="699"/>
      <c r="D107" s="699"/>
      <c r="E107" s="699"/>
      <c r="F107" s="699"/>
      <c r="G107" s="699"/>
      <c r="H107" s="217"/>
      <c r="I107" s="217"/>
      <c r="J107" s="217"/>
      <c r="K107" s="217"/>
      <c r="L107" s="217"/>
      <c r="M107" s="217"/>
    </row>
    <row r="108" spans="1:14">
      <c r="A108" s="49" t="s">
        <v>168</v>
      </c>
      <c r="B108" s="699" t="s">
        <v>342</v>
      </c>
      <c r="C108" s="699"/>
      <c r="D108" s="699"/>
      <c r="E108" s="699"/>
      <c r="F108" s="699"/>
      <c r="G108" s="699"/>
      <c r="H108" s="217">
        <f>'заработная плата 111'!M92</f>
        <v>97300.001199599996</v>
      </c>
      <c r="I108" s="217">
        <f>H108*22%</f>
        <v>21406.000263911999</v>
      </c>
      <c r="J108" s="217">
        <f>'заработная плата 111'!N92</f>
        <v>98700</v>
      </c>
      <c r="K108" s="217">
        <f>J108*22%</f>
        <v>21714</v>
      </c>
      <c r="L108" s="217">
        <f>'заработная плата 111'!O92</f>
        <v>99500</v>
      </c>
      <c r="M108" s="217">
        <f>L108*22%</f>
        <v>21890</v>
      </c>
    </row>
    <row r="109" spans="1:14">
      <c r="A109" s="49" t="s">
        <v>169</v>
      </c>
      <c r="B109" s="699" t="s">
        <v>343</v>
      </c>
      <c r="C109" s="699"/>
      <c r="D109" s="699"/>
      <c r="E109" s="699"/>
      <c r="F109" s="699"/>
      <c r="G109" s="699"/>
      <c r="H109" s="217"/>
      <c r="I109" s="217"/>
      <c r="J109" s="217"/>
      <c r="K109" s="217"/>
      <c r="L109" s="217"/>
      <c r="M109" s="217"/>
    </row>
    <row r="110" spans="1:14" ht="43.5" customHeight="1">
      <c r="A110" s="49" t="s">
        <v>170</v>
      </c>
      <c r="B110" s="699" t="s">
        <v>344</v>
      </c>
      <c r="C110" s="699"/>
      <c r="D110" s="699"/>
      <c r="E110" s="699"/>
      <c r="F110" s="699"/>
      <c r="G110" s="699"/>
      <c r="H110" s="217"/>
      <c r="I110" s="217"/>
      <c r="J110" s="217"/>
      <c r="K110" s="217"/>
      <c r="L110" s="217"/>
      <c r="M110" s="217"/>
    </row>
    <row r="111" spans="1:14" ht="25.5" customHeight="1">
      <c r="A111" s="49" t="s">
        <v>185</v>
      </c>
      <c r="B111" s="699" t="s">
        <v>345</v>
      </c>
      <c r="C111" s="699"/>
      <c r="D111" s="699"/>
      <c r="E111" s="699"/>
      <c r="F111" s="699"/>
      <c r="G111" s="699"/>
      <c r="H111" s="217"/>
      <c r="I111" s="217"/>
      <c r="J111" s="217"/>
      <c r="K111" s="217"/>
      <c r="L111" s="217"/>
      <c r="M111" s="217"/>
    </row>
    <row r="112" spans="1:14">
      <c r="A112" s="49"/>
      <c r="B112" s="699" t="s">
        <v>28</v>
      </c>
      <c r="C112" s="699"/>
      <c r="D112" s="699"/>
      <c r="E112" s="699"/>
      <c r="F112" s="699"/>
      <c r="G112" s="699"/>
      <c r="H112" s="217"/>
      <c r="I112" s="217"/>
      <c r="J112" s="217"/>
      <c r="K112" s="217"/>
      <c r="L112" s="217"/>
      <c r="M112" s="217"/>
    </row>
    <row r="113" spans="1:14" ht="25.5" customHeight="1">
      <c r="A113" s="50" t="s">
        <v>346</v>
      </c>
      <c r="B113" s="699" t="s">
        <v>347</v>
      </c>
      <c r="C113" s="699"/>
      <c r="D113" s="699"/>
      <c r="E113" s="699"/>
      <c r="F113" s="699"/>
      <c r="G113" s="699"/>
      <c r="H113" s="217">
        <f>H108</f>
        <v>97300.001199599996</v>
      </c>
      <c r="I113" s="217">
        <f>H113*2.9%</f>
        <v>2821.7000347883995</v>
      </c>
      <c r="J113" s="217">
        <f>J108</f>
        <v>98700</v>
      </c>
      <c r="K113" s="217">
        <f>J113*2.9%</f>
        <v>2862.2999999999997</v>
      </c>
      <c r="L113" s="217">
        <f>L108</f>
        <v>99500</v>
      </c>
      <c r="M113" s="217">
        <f>L113*2.9%</f>
        <v>2885.5</v>
      </c>
    </row>
    <row r="114" spans="1:14" ht="26.25" customHeight="1">
      <c r="A114" s="49" t="s">
        <v>348</v>
      </c>
      <c r="B114" s="699" t="s">
        <v>349</v>
      </c>
      <c r="C114" s="699"/>
      <c r="D114" s="699"/>
      <c r="E114" s="699"/>
      <c r="F114" s="699"/>
      <c r="G114" s="699"/>
      <c r="H114" s="217"/>
      <c r="I114" s="217"/>
      <c r="J114" s="217"/>
      <c r="K114" s="217"/>
      <c r="L114" s="217"/>
      <c r="M114" s="217"/>
    </row>
    <row r="115" spans="1:14" ht="24" customHeight="1">
      <c r="A115" s="49" t="s">
        <v>350</v>
      </c>
      <c r="B115" s="699" t="s">
        <v>351</v>
      </c>
      <c r="C115" s="699"/>
      <c r="D115" s="699"/>
      <c r="E115" s="699"/>
      <c r="F115" s="699"/>
      <c r="G115" s="699"/>
      <c r="H115" s="217">
        <f>H108</f>
        <v>97300.001199599996</v>
      </c>
      <c r="I115" s="217">
        <f>H115*0.2%</f>
        <v>194.60000239920001</v>
      </c>
      <c r="J115" s="217">
        <f>J108</f>
        <v>98700</v>
      </c>
      <c r="K115" s="217">
        <f>J115*0.2%</f>
        <v>197.4</v>
      </c>
      <c r="L115" s="217">
        <f>L108</f>
        <v>99500</v>
      </c>
      <c r="M115" s="217">
        <f>L115*0.2%</f>
        <v>199</v>
      </c>
    </row>
    <row r="116" spans="1:14" ht="25.5" customHeight="1">
      <c r="A116" s="49" t="s">
        <v>352</v>
      </c>
      <c r="B116" s="699" t="s">
        <v>353</v>
      </c>
      <c r="C116" s="699"/>
      <c r="D116" s="699"/>
      <c r="E116" s="699"/>
      <c r="F116" s="699"/>
      <c r="G116" s="699"/>
      <c r="H116" s="217"/>
      <c r="I116" s="217"/>
      <c r="J116" s="217"/>
      <c r="K116" s="217"/>
      <c r="L116" s="217"/>
      <c r="M116" s="217"/>
    </row>
    <row r="117" spans="1:14" ht="26.25" customHeight="1">
      <c r="A117" s="49" t="s">
        <v>354</v>
      </c>
      <c r="B117" s="699" t="s">
        <v>353</v>
      </c>
      <c r="C117" s="699"/>
      <c r="D117" s="699"/>
      <c r="E117" s="699"/>
      <c r="F117" s="699"/>
      <c r="G117" s="699"/>
      <c r="H117" s="217"/>
      <c r="I117" s="217"/>
      <c r="J117" s="217"/>
      <c r="K117" s="217"/>
      <c r="L117" s="217"/>
      <c r="M117" s="217"/>
    </row>
    <row r="118" spans="1:14" ht="27" customHeight="1">
      <c r="A118" s="49" t="s">
        <v>186</v>
      </c>
      <c r="B118" s="699" t="s">
        <v>355</v>
      </c>
      <c r="C118" s="699"/>
      <c r="D118" s="699"/>
      <c r="E118" s="699"/>
      <c r="F118" s="699"/>
      <c r="G118" s="699"/>
      <c r="H118" s="217">
        <f>H108</f>
        <v>97300.001199599996</v>
      </c>
      <c r="I118" s="217">
        <f>H118*5.1%</f>
        <v>4962.3000611795997</v>
      </c>
      <c r="J118" s="217">
        <f>J108</f>
        <v>98700</v>
      </c>
      <c r="K118" s="217">
        <f>J118*5.1%</f>
        <v>5033.7</v>
      </c>
      <c r="L118" s="217">
        <f>L108</f>
        <v>99500</v>
      </c>
      <c r="M118" s="217">
        <f>L118*5.1%</f>
        <v>5074.5</v>
      </c>
    </row>
    <row r="119" spans="1:14">
      <c r="A119" s="49"/>
      <c r="B119" s="699"/>
      <c r="C119" s="699"/>
      <c r="D119" s="699"/>
      <c r="E119" s="699"/>
      <c r="F119" s="699"/>
      <c r="G119" s="699"/>
      <c r="H119" s="217"/>
      <c r="I119" s="217"/>
      <c r="J119" s="217"/>
      <c r="K119" s="217"/>
      <c r="L119" s="217"/>
      <c r="M119" s="217"/>
    </row>
    <row r="120" spans="1:14" s="52" customFormat="1">
      <c r="A120" s="51"/>
      <c r="B120" s="702" t="s">
        <v>334</v>
      </c>
      <c r="C120" s="703"/>
      <c r="D120" s="703"/>
      <c r="E120" s="703"/>
      <c r="F120" s="703"/>
      <c r="G120" s="704"/>
      <c r="H120" s="218" t="s">
        <v>33</v>
      </c>
      <c r="I120" s="219">
        <v>29414</v>
      </c>
      <c r="J120" s="218" t="s">
        <v>33</v>
      </c>
      <c r="K120" s="219">
        <v>29876</v>
      </c>
      <c r="L120" s="218" t="s">
        <v>33</v>
      </c>
      <c r="M120" s="219">
        <v>30092</v>
      </c>
    </row>
    <row r="121" spans="1:14" s="52" customFormat="1">
      <c r="A121" s="53"/>
      <c r="B121" s="54"/>
      <c r="C121" s="54"/>
      <c r="D121" s="54"/>
      <c r="E121" s="54"/>
      <c r="F121" s="54"/>
      <c r="G121" s="54"/>
      <c r="H121" s="221"/>
      <c r="I121" s="222"/>
      <c r="J121" s="221"/>
      <c r="K121" s="222"/>
      <c r="L121" s="221"/>
      <c r="M121" s="222"/>
    </row>
    <row r="122" spans="1:14">
      <c r="A122" s="701" t="s">
        <v>513</v>
      </c>
      <c r="B122" s="701"/>
      <c r="C122" s="701"/>
      <c r="D122" s="701"/>
      <c r="E122" s="701"/>
      <c r="F122" s="701"/>
      <c r="G122" s="701"/>
      <c r="H122" s="701"/>
      <c r="I122" s="701"/>
      <c r="J122" s="701"/>
      <c r="K122" s="701"/>
      <c r="L122" s="701"/>
      <c r="M122" s="701"/>
      <c r="N122" s="116"/>
    </row>
    <row r="123" spans="1:14">
      <c r="A123" s="701" t="s">
        <v>449</v>
      </c>
      <c r="B123" s="701"/>
      <c r="C123" s="701"/>
      <c r="D123" s="701"/>
      <c r="E123" s="701"/>
      <c r="F123" s="701"/>
      <c r="G123" s="701"/>
      <c r="H123" s="701"/>
      <c r="I123" s="701"/>
      <c r="J123" s="701"/>
      <c r="K123" s="701"/>
      <c r="L123" s="701"/>
      <c r="M123" s="701"/>
      <c r="N123" s="83"/>
    </row>
    <row r="124" spans="1:14" ht="91.5" customHeight="1">
      <c r="A124" s="30" t="s">
        <v>318</v>
      </c>
      <c r="B124" s="685" t="s">
        <v>338</v>
      </c>
      <c r="C124" s="686"/>
      <c r="D124" s="686"/>
      <c r="E124" s="686"/>
      <c r="F124" s="686"/>
      <c r="G124" s="687"/>
      <c r="H124" s="155" t="s">
        <v>339</v>
      </c>
      <c r="I124" s="224" t="s">
        <v>417</v>
      </c>
      <c r="J124" s="155" t="s">
        <v>339</v>
      </c>
      <c r="K124" s="224" t="s">
        <v>496</v>
      </c>
      <c r="L124" s="155" t="s">
        <v>339</v>
      </c>
      <c r="M124" s="224" t="s">
        <v>540</v>
      </c>
    </row>
    <row r="125" spans="1:14" ht="25.5" customHeight="1">
      <c r="A125" s="49" t="s">
        <v>340</v>
      </c>
      <c r="B125" s="699" t="s">
        <v>341</v>
      </c>
      <c r="C125" s="699"/>
      <c r="D125" s="699"/>
      <c r="E125" s="699"/>
      <c r="F125" s="699"/>
      <c r="G125" s="699"/>
      <c r="H125" s="216" t="s">
        <v>33</v>
      </c>
      <c r="I125" s="217"/>
      <c r="J125" s="217"/>
      <c r="K125" s="217"/>
      <c r="L125" s="217"/>
      <c r="M125" s="217"/>
    </row>
    <row r="126" spans="1:14">
      <c r="A126" s="49"/>
      <c r="B126" s="699" t="s">
        <v>28</v>
      </c>
      <c r="C126" s="699"/>
      <c r="D126" s="699"/>
      <c r="E126" s="699"/>
      <c r="F126" s="699"/>
      <c r="G126" s="699"/>
      <c r="H126" s="217"/>
      <c r="I126" s="217"/>
      <c r="J126" s="217"/>
      <c r="K126" s="217"/>
      <c r="L126" s="217"/>
      <c r="M126" s="217"/>
    </row>
    <row r="127" spans="1:14">
      <c r="A127" s="49" t="s">
        <v>168</v>
      </c>
      <c r="B127" s="699" t="s">
        <v>342</v>
      </c>
      <c r="C127" s="699"/>
      <c r="D127" s="699"/>
      <c r="E127" s="699"/>
      <c r="F127" s="699"/>
      <c r="G127" s="699"/>
      <c r="H127" s="217">
        <f>'заработная плата 111'!M124</f>
        <v>2000.0000000759803</v>
      </c>
      <c r="I127" s="217">
        <f>H127*22%</f>
        <v>440.00000001671566</v>
      </c>
      <c r="J127" s="217">
        <f>'заработная плата 111'!N124</f>
        <v>2000</v>
      </c>
      <c r="K127" s="217">
        <f>J127*22%</f>
        <v>440</v>
      </c>
      <c r="L127" s="217">
        <f>'заработная плата 111'!O124</f>
        <v>3100</v>
      </c>
      <c r="M127" s="217">
        <f>L127*22%</f>
        <v>682</v>
      </c>
    </row>
    <row r="128" spans="1:14">
      <c r="A128" s="49" t="s">
        <v>169</v>
      </c>
      <c r="B128" s="699" t="s">
        <v>343</v>
      </c>
      <c r="C128" s="699"/>
      <c r="D128" s="699"/>
      <c r="E128" s="699"/>
      <c r="F128" s="699"/>
      <c r="G128" s="699"/>
      <c r="H128" s="217"/>
      <c r="I128" s="217"/>
      <c r="J128" s="217"/>
      <c r="K128" s="217"/>
      <c r="L128" s="217"/>
      <c r="M128" s="217"/>
    </row>
    <row r="129" spans="1:14" ht="50.25" customHeight="1">
      <c r="A129" s="49" t="s">
        <v>170</v>
      </c>
      <c r="B129" s="699" t="s">
        <v>344</v>
      </c>
      <c r="C129" s="699"/>
      <c r="D129" s="699"/>
      <c r="E129" s="699"/>
      <c r="F129" s="699"/>
      <c r="G129" s="699"/>
      <c r="H129" s="217"/>
      <c r="I129" s="217"/>
      <c r="J129" s="217"/>
      <c r="K129" s="217"/>
      <c r="L129" s="217"/>
      <c r="M129" s="217"/>
    </row>
    <row r="130" spans="1:14" ht="25.5" customHeight="1">
      <c r="A130" s="49" t="s">
        <v>185</v>
      </c>
      <c r="B130" s="699" t="s">
        <v>345</v>
      </c>
      <c r="C130" s="699"/>
      <c r="D130" s="699"/>
      <c r="E130" s="699"/>
      <c r="F130" s="699"/>
      <c r="G130" s="699"/>
      <c r="H130" s="217"/>
      <c r="I130" s="217"/>
      <c r="J130" s="217"/>
      <c r="K130" s="217"/>
      <c r="L130" s="217"/>
      <c r="M130" s="217"/>
    </row>
    <row r="131" spans="1:14">
      <c r="A131" s="49"/>
      <c r="B131" s="699" t="s">
        <v>28</v>
      </c>
      <c r="C131" s="699"/>
      <c r="D131" s="699"/>
      <c r="E131" s="699"/>
      <c r="F131" s="699"/>
      <c r="G131" s="699"/>
      <c r="H131" s="217"/>
      <c r="I131" s="217"/>
      <c r="J131" s="217"/>
      <c r="K131" s="217"/>
      <c r="L131" s="217"/>
      <c r="M131" s="217"/>
    </row>
    <row r="132" spans="1:14" ht="25.5" customHeight="1">
      <c r="A132" s="50" t="s">
        <v>346</v>
      </c>
      <c r="B132" s="699" t="s">
        <v>347</v>
      </c>
      <c r="C132" s="699"/>
      <c r="D132" s="699"/>
      <c r="E132" s="699"/>
      <c r="F132" s="699"/>
      <c r="G132" s="699"/>
      <c r="H132" s="217">
        <f>H127</f>
        <v>2000.0000000759803</v>
      </c>
      <c r="I132" s="217">
        <f>H132*2.9%</f>
        <v>58.000000002203429</v>
      </c>
      <c r="J132" s="217">
        <f>J127</f>
        <v>2000</v>
      </c>
      <c r="K132" s="217">
        <f>J132*2.9%</f>
        <v>57.999999999999993</v>
      </c>
      <c r="L132" s="217">
        <f>L127</f>
        <v>3100</v>
      </c>
      <c r="M132" s="217">
        <f>L132*2.9%</f>
        <v>89.899999999999991</v>
      </c>
    </row>
    <row r="133" spans="1:14" ht="26.25" customHeight="1">
      <c r="A133" s="49" t="s">
        <v>348</v>
      </c>
      <c r="B133" s="699" t="s">
        <v>349</v>
      </c>
      <c r="C133" s="699"/>
      <c r="D133" s="699"/>
      <c r="E133" s="699"/>
      <c r="F133" s="699"/>
      <c r="G133" s="699"/>
      <c r="H133" s="217"/>
      <c r="I133" s="217"/>
      <c r="J133" s="217"/>
      <c r="K133" s="217"/>
      <c r="L133" s="217"/>
      <c r="M133" s="217"/>
    </row>
    <row r="134" spans="1:14" ht="24" customHeight="1">
      <c r="A134" s="49" t="s">
        <v>350</v>
      </c>
      <c r="B134" s="699" t="s">
        <v>351</v>
      </c>
      <c r="C134" s="699"/>
      <c r="D134" s="699"/>
      <c r="E134" s="699"/>
      <c r="F134" s="699"/>
      <c r="G134" s="699"/>
      <c r="H134" s="217">
        <f>H127</f>
        <v>2000.0000000759803</v>
      </c>
      <c r="I134" s="217">
        <f>H134*0.2%</f>
        <v>4.0000000001519611</v>
      </c>
      <c r="J134" s="217">
        <f>J127</f>
        <v>2000</v>
      </c>
      <c r="K134" s="217">
        <f>J134*0.2%</f>
        <v>4</v>
      </c>
      <c r="L134" s="217">
        <f>L127</f>
        <v>3100</v>
      </c>
      <c r="M134" s="217">
        <f>L134*0.2%</f>
        <v>6.2</v>
      </c>
    </row>
    <row r="135" spans="1:14" ht="25.5" customHeight="1">
      <c r="A135" s="49" t="s">
        <v>352</v>
      </c>
      <c r="B135" s="699" t="s">
        <v>353</v>
      </c>
      <c r="C135" s="699"/>
      <c r="D135" s="699"/>
      <c r="E135" s="699"/>
      <c r="F135" s="699"/>
      <c r="G135" s="699"/>
      <c r="H135" s="217"/>
      <c r="I135" s="217"/>
      <c r="J135" s="217"/>
      <c r="K135" s="217"/>
      <c r="L135" s="217"/>
      <c r="M135" s="217"/>
    </row>
    <row r="136" spans="1:14" ht="26.25" customHeight="1">
      <c r="A136" s="49" t="s">
        <v>354</v>
      </c>
      <c r="B136" s="699" t="s">
        <v>353</v>
      </c>
      <c r="C136" s="699"/>
      <c r="D136" s="699"/>
      <c r="E136" s="699"/>
      <c r="F136" s="699"/>
      <c r="G136" s="699"/>
      <c r="H136" s="217"/>
      <c r="I136" s="217"/>
      <c r="J136" s="217"/>
      <c r="K136" s="217"/>
      <c r="L136" s="217"/>
      <c r="M136" s="217"/>
    </row>
    <row r="137" spans="1:14" ht="27" customHeight="1">
      <c r="A137" s="49" t="s">
        <v>186</v>
      </c>
      <c r="B137" s="699" t="s">
        <v>355</v>
      </c>
      <c r="C137" s="699"/>
      <c r="D137" s="699"/>
      <c r="E137" s="699"/>
      <c r="F137" s="699"/>
      <c r="G137" s="699"/>
      <c r="H137" s="217">
        <f>H127</f>
        <v>2000.0000000759803</v>
      </c>
      <c r="I137" s="217">
        <f>H137*5.1%</f>
        <v>102.00000000387499</v>
      </c>
      <c r="J137" s="217">
        <f>J127</f>
        <v>2000</v>
      </c>
      <c r="K137" s="217">
        <f>J137*5.1%</f>
        <v>102</v>
      </c>
      <c r="L137" s="217">
        <f>L127</f>
        <v>3100</v>
      </c>
      <c r="M137" s="217">
        <f>L137*5.1%</f>
        <v>158.1</v>
      </c>
    </row>
    <row r="138" spans="1:14">
      <c r="A138" s="49"/>
      <c r="B138" s="699"/>
      <c r="C138" s="699"/>
      <c r="D138" s="699"/>
      <c r="E138" s="699"/>
      <c r="F138" s="699"/>
      <c r="G138" s="699"/>
      <c r="H138" s="217"/>
      <c r="I138" s="217"/>
      <c r="J138" s="217"/>
      <c r="K138" s="217"/>
      <c r="L138" s="217"/>
      <c r="M138" s="217"/>
    </row>
    <row r="139" spans="1:14" s="52" customFormat="1">
      <c r="A139" s="51"/>
      <c r="B139" s="702" t="s">
        <v>334</v>
      </c>
      <c r="C139" s="703"/>
      <c r="D139" s="703"/>
      <c r="E139" s="703"/>
      <c r="F139" s="703"/>
      <c r="G139" s="704"/>
      <c r="H139" s="218" t="s">
        <v>33</v>
      </c>
      <c r="I139" s="219">
        <v>586</v>
      </c>
      <c r="J139" s="218" t="s">
        <v>33</v>
      </c>
      <c r="K139" s="219">
        <v>624</v>
      </c>
      <c r="L139" s="218" t="s">
        <v>33</v>
      </c>
      <c r="M139" s="219">
        <v>908</v>
      </c>
    </row>
    <row r="140" spans="1:14">
      <c r="A140" s="701" t="s">
        <v>512</v>
      </c>
      <c r="B140" s="701"/>
      <c r="C140" s="701"/>
      <c r="D140" s="701"/>
      <c r="E140" s="701"/>
      <c r="F140" s="701"/>
      <c r="G140" s="701"/>
      <c r="H140" s="701"/>
      <c r="I140" s="701"/>
      <c r="J140" s="701"/>
      <c r="K140" s="701"/>
      <c r="L140" s="701"/>
      <c r="M140" s="701"/>
      <c r="N140" s="116"/>
    </row>
    <row r="141" spans="1:14">
      <c r="A141" s="701" t="s">
        <v>553</v>
      </c>
      <c r="B141" s="701"/>
      <c r="C141" s="701"/>
      <c r="D141" s="701"/>
      <c r="E141" s="701"/>
      <c r="F141" s="701"/>
      <c r="G141" s="701"/>
      <c r="H141" s="701"/>
      <c r="I141" s="701"/>
      <c r="J141" s="701"/>
      <c r="K141" s="701"/>
      <c r="L141" s="701"/>
      <c r="M141" s="701"/>
      <c r="N141" s="83"/>
    </row>
    <row r="142" spans="1:14" ht="95.25" customHeight="1">
      <c r="A142" s="30" t="s">
        <v>318</v>
      </c>
      <c r="B142" s="685" t="s">
        <v>338</v>
      </c>
      <c r="C142" s="686"/>
      <c r="D142" s="686"/>
      <c r="E142" s="686"/>
      <c r="F142" s="686"/>
      <c r="G142" s="687"/>
      <c r="H142" s="233" t="s">
        <v>339</v>
      </c>
      <c r="I142" s="224" t="s">
        <v>417</v>
      </c>
      <c r="J142" s="233" t="s">
        <v>339</v>
      </c>
      <c r="K142" s="224" t="s">
        <v>496</v>
      </c>
      <c r="L142" s="233" t="s">
        <v>339</v>
      </c>
      <c r="M142" s="224" t="s">
        <v>540</v>
      </c>
    </row>
    <row r="143" spans="1:14" ht="25.5" customHeight="1">
      <c r="A143" s="49" t="s">
        <v>340</v>
      </c>
      <c r="B143" s="699" t="s">
        <v>341</v>
      </c>
      <c r="C143" s="699"/>
      <c r="D143" s="699"/>
      <c r="E143" s="699"/>
      <c r="F143" s="699"/>
      <c r="G143" s="699"/>
      <c r="H143" s="216" t="s">
        <v>33</v>
      </c>
      <c r="I143" s="217"/>
      <c r="J143" s="217"/>
      <c r="K143" s="217"/>
      <c r="L143" s="217"/>
      <c r="M143" s="217"/>
    </row>
    <row r="144" spans="1:14">
      <c r="A144" s="49"/>
      <c r="B144" s="699" t="s">
        <v>28</v>
      </c>
      <c r="C144" s="699"/>
      <c r="D144" s="699"/>
      <c r="E144" s="699"/>
      <c r="F144" s="699"/>
      <c r="G144" s="699"/>
      <c r="H144" s="217"/>
      <c r="I144" s="217"/>
      <c r="J144" s="217"/>
      <c r="K144" s="217"/>
      <c r="L144" s="217"/>
      <c r="M144" s="217"/>
    </row>
    <row r="145" spans="1:14">
      <c r="A145" s="49" t="s">
        <v>168</v>
      </c>
      <c r="B145" s="699" t="s">
        <v>342</v>
      </c>
      <c r="C145" s="699"/>
      <c r="D145" s="699"/>
      <c r="E145" s="699"/>
      <c r="F145" s="699"/>
      <c r="G145" s="699"/>
      <c r="H145" s="217">
        <f>'заработная плата 111'!M129</f>
        <v>0</v>
      </c>
      <c r="I145" s="217">
        <f>H145*22%</f>
        <v>0</v>
      </c>
      <c r="J145" s="217">
        <f>'заработная плата 111'!N129</f>
        <v>0</v>
      </c>
      <c r="K145" s="217">
        <f>J145*22%</f>
        <v>0</v>
      </c>
      <c r="L145" s="217">
        <f>'заработная плата 111'!O129</f>
        <v>0</v>
      </c>
      <c r="M145" s="217">
        <f>L145*22%</f>
        <v>0</v>
      </c>
    </row>
    <row r="146" spans="1:14">
      <c r="A146" s="49" t="s">
        <v>169</v>
      </c>
      <c r="B146" s="699" t="s">
        <v>343</v>
      </c>
      <c r="C146" s="699"/>
      <c r="D146" s="699"/>
      <c r="E146" s="699"/>
      <c r="F146" s="699"/>
      <c r="G146" s="699"/>
      <c r="H146" s="217"/>
      <c r="I146" s="217"/>
      <c r="J146" s="217"/>
      <c r="K146" s="217"/>
      <c r="L146" s="217"/>
      <c r="M146" s="217"/>
    </row>
    <row r="147" spans="1:14" ht="43.5" customHeight="1">
      <c r="A147" s="49" t="s">
        <v>170</v>
      </c>
      <c r="B147" s="699" t="s">
        <v>344</v>
      </c>
      <c r="C147" s="699"/>
      <c r="D147" s="699"/>
      <c r="E147" s="699"/>
      <c r="F147" s="699"/>
      <c r="G147" s="699"/>
      <c r="H147" s="217"/>
      <c r="I147" s="217"/>
      <c r="J147" s="217"/>
      <c r="K147" s="217"/>
      <c r="L147" s="217"/>
      <c r="M147" s="217"/>
    </row>
    <row r="148" spans="1:14" ht="25.5" customHeight="1">
      <c r="A148" s="49" t="s">
        <v>185</v>
      </c>
      <c r="B148" s="699" t="s">
        <v>345</v>
      </c>
      <c r="C148" s="699"/>
      <c r="D148" s="699"/>
      <c r="E148" s="699"/>
      <c r="F148" s="699"/>
      <c r="G148" s="699"/>
      <c r="H148" s="217"/>
      <c r="I148" s="217"/>
      <c r="J148" s="217"/>
      <c r="K148" s="217"/>
      <c r="L148" s="217"/>
      <c r="M148" s="217"/>
    </row>
    <row r="149" spans="1:14">
      <c r="A149" s="49"/>
      <c r="B149" s="699" t="s">
        <v>28</v>
      </c>
      <c r="C149" s="699"/>
      <c r="D149" s="699"/>
      <c r="E149" s="699"/>
      <c r="F149" s="699"/>
      <c r="G149" s="699"/>
      <c r="H149" s="217"/>
      <c r="I149" s="217"/>
      <c r="J149" s="217"/>
      <c r="K149" s="217"/>
      <c r="L149" s="217"/>
      <c r="M149" s="217"/>
    </row>
    <row r="150" spans="1:14" ht="25.5" customHeight="1">
      <c r="A150" s="50" t="s">
        <v>346</v>
      </c>
      <c r="B150" s="699" t="s">
        <v>347</v>
      </c>
      <c r="C150" s="699"/>
      <c r="D150" s="699"/>
      <c r="E150" s="699"/>
      <c r="F150" s="699"/>
      <c r="G150" s="699"/>
      <c r="H150" s="217">
        <f>H145</f>
        <v>0</v>
      </c>
      <c r="I150" s="217">
        <f>H150*2.9%</f>
        <v>0</v>
      </c>
      <c r="J150" s="217">
        <f>J145</f>
        <v>0</v>
      </c>
      <c r="K150" s="217">
        <f>J150*2.9%</f>
        <v>0</v>
      </c>
      <c r="L150" s="217">
        <f>L145</f>
        <v>0</v>
      </c>
      <c r="M150" s="217">
        <f>L150*2.9%</f>
        <v>0</v>
      </c>
    </row>
    <row r="151" spans="1:14" ht="26.25" customHeight="1">
      <c r="A151" s="49" t="s">
        <v>348</v>
      </c>
      <c r="B151" s="699" t="s">
        <v>349</v>
      </c>
      <c r="C151" s="699"/>
      <c r="D151" s="699"/>
      <c r="E151" s="699"/>
      <c r="F151" s="699"/>
      <c r="G151" s="699"/>
      <c r="H151" s="217"/>
      <c r="I151" s="217"/>
      <c r="J151" s="217"/>
      <c r="K151" s="217"/>
      <c r="L151" s="217"/>
      <c r="M151" s="217"/>
    </row>
    <row r="152" spans="1:14" ht="24" customHeight="1">
      <c r="A152" s="49" t="s">
        <v>350</v>
      </c>
      <c r="B152" s="699" t="s">
        <v>351</v>
      </c>
      <c r="C152" s="699"/>
      <c r="D152" s="699"/>
      <c r="E152" s="699"/>
      <c r="F152" s="699"/>
      <c r="G152" s="699"/>
      <c r="H152" s="217">
        <f>H145</f>
        <v>0</v>
      </c>
      <c r="I152" s="217">
        <f>H152*0.2%</f>
        <v>0</v>
      </c>
      <c r="J152" s="217">
        <f>J145</f>
        <v>0</v>
      </c>
      <c r="K152" s="217">
        <f>J152*0.2%</f>
        <v>0</v>
      </c>
      <c r="L152" s="217">
        <f>L145</f>
        <v>0</v>
      </c>
      <c r="M152" s="217">
        <f>L152*0.2%</f>
        <v>0</v>
      </c>
    </row>
    <row r="153" spans="1:14" ht="25.5" customHeight="1">
      <c r="A153" s="49" t="s">
        <v>352</v>
      </c>
      <c r="B153" s="699" t="s">
        <v>353</v>
      </c>
      <c r="C153" s="699"/>
      <c r="D153" s="699"/>
      <c r="E153" s="699"/>
      <c r="F153" s="699"/>
      <c r="G153" s="699"/>
      <c r="H153" s="217"/>
      <c r="I153" s="217"/>
      <c r="J153" s="217"/>
      <c r="K153" s="217"/>
      <c r="L153" s="217"/>
      <c r="M153" s="217"/>
    </row>
    <row r="154" spans="1:14" ht="26.25" customHeight="1">
      <c r="A154" s="49" t="s">
        <v>354</v>
      </c>
      <c r="B154" s="699" t="s">
        <v>353</v>
      </c>
      <c r="C154" s="699"/>
      <c r="D154" s="699"/>
      <c r="E154" s="699"/>
      <c r="F154" s="699"/>
      <c r="G154" s="699"/>
      <c r="H154" s="217"/>
      <c r="I154" s="217"/>
      <c r="J154" s="217"/>
      <c r="K154" s="217"/>
      <c r="L154" s="217"/>
      <c r="M154" s="217"/>
    </row>
    <row r="155" spans="1:14" ht="27" customHeight="1">
      <c r="A155" s="49" t="s">
        <v>186</v>
      </c>
      <c r="B155" s="699" t="s">
        <v>355</v>
      </c>
      <c r="C155" s="699"/>
      <c r="D155" s="699"/>
      <c r="E155" s="699"/>
      <c r="F155" s="699"/>
      <c r="G155" s="699"/>
      <c r="H155" s="217">
        <f>H145</f>
        <v>0</v>
      </c>
      <c r="I155" s="217">
        <f>H155*5.1%</f>
        <v>0</v>
      </c>
      <c r="J155" s="217">
        <f>J145</f>
        <v>0</v>
      </c>
      <c r="K155" s="217">
        <f>J155*5.1%</f>
        <v>0</v>
      </c>
      <c r="L155" s="217">
        <f>L145</f>
        <v>0</v>
      </c>
      <c r="M155" s="217">
        <f>L155*5.1%</f>
        <v>0</v>
      </c>
    </row>
    <row r="156" spans="1:14">
      <c r="A156" s="49"/>
      <c r="B156" s="699"/>
      <c r="C156" s="699"/>
      <c r="D156" s="699"/>
      <c r="E156" s="699"/>
      <c r="F156" s="699"/>
      <c r="G156" s="699"/>
      <c r="H156" s="217"/>
      <c r="I156" s="217"/>
      <c r="J156" s="217"/>
      <c r="K156" s="217"/>
      <c r="L156" s="217"/>
      <c r="M156" s="217"/>
    </row>
    <row r="157" spans="1:14" s="52" customFormat="1">
      <c r="A157" s="51"/>
      <c r="B157" s="702" t="s">
        <v>334</v>
      </c>
      <c r="C157" s="703"/>
      <c r="D157" s="703"/>
      <c r="E157" s="703"/>
      <c r="F157" s="703"/>
      <c r="G157" s="704"/>
      <c r="H157" s="218" t="s">
        <v>33</v>
      </c>
      <c r="I157" s="219">
        <v>18120</v>
      </c>
      <c r="J157" s="218" t="s">
        <v>33</v>
      </c>
      <c r="K157" s="219">
        <v>18120</v>
      </c>
      <c r="L157" s="218" t="s">
        <v>33</v>
      </c>
      <c r="M157" s="219">
        <v>18120</v>
      </c>
    </row>
    <row r="158" spans="1:14">
      <c r="A158" s="701" t="s">
        <v>513</v>
      </c>
      <c r="B158" s="701"/>
      <c r="C158" s="701"/>
      <c r="D158" s="701"/>
      <c r="E158" s="701"/>
      <c r="F158" s="701"/>
      <c r="G158" s="701"/>
      <c r="H158" s="701"/>
      <c r="I158" s="701"/>
      <c r="J158" s="701"/>
      <c r="K158" s="701"/>
      <c r="L158" s="701"/>
      <c r="M158" s="701"/>
      <c r="N158" s="116"/>
    </row>
    <row r="159" spans="1:14">
      <c r="A159" s="701" t="s">
        <v>575</v>
      </c>
      <c r="B159" s="701"/>
      <c r="C159" s="701"/>
      <c r="D159" s="701"/>
      <c r="E159" s="701"/>
      <c r="F159" s="701"/>
      <c r="G159" s="701"/>
      <c r="H159" s="701"/>
      <c r="I159" s="701"/>
      <c r="J159" s="701"/>
      <c r="K159" s="701"/>
      <c r="L159" s="701"/>
      <c r="M159" s="701"/>
      <c r="N159" s="83"/>
    </row>
    <row r="160" spans="1:14" ht="91.5" customHeight="1">
      <c r="A160" s="30" t="s">
        <v>318</v>
      </c>
      <c r="B160" s="685" t="s">
        <v>338</v>
      </c>
      <c r="C160" s="686"/>
      <c r="D160" s="686"/>
      <c r="E160" s="686"/>
      <c r="F160" s="686"/>
      <c r="G160" s="687"/>
      <c r="H160" s="256" t="s">
        <v>339</v>
      </c>
      <c r="I160" s="224" t="s">
        <v>417</v>
      </c>
      <c r="J160" s="256" t="s">
        <v>339</v>
      </c>
      <c r="K160" s="224" t="s">
        <v>496</v>
      </c>
      <c r="L160" s="256" t="s">
        <v>339</v>
      </c>
      <c r="M160" s="224" t="s">
        <v>540</v>
      </c>
    </row>
    <row r="161" spans="1:13" ht="25.5" customHeight="1">
      <c r="A161" s="49" t="s">
        <v>340</v>
      </c>
      <c r="B161" s="699" t="s">
        <v>341</v>
      </c>
      <c r="C161" s="699"/>
      <c r="D161" s="699"/>
      <c r="E161" s="699"/>
      <c r="F161" s="699"/>
      <c r="G161" s="699"/>
      <c r="H161" s="216" t="s">
        <v>33</v>
      </c>
      <c r="I161" s="217"/>
      <c r="J161" s="217"/>
      <c r="K161" s="217"/>
      <c r="L161" s="217"/>
      <c r="M161" s="217"/>
    </row>
    <row r="162" spans="1:13">
      <c r="A162" s="49"/>
      <c r="B162" s="699" t="s">
        <v>28</v>
      </c>
      <c r="C162" s="699"/>
      <c r="D162" s="699"/>
      <c r="E162" s="699"/>
      <c r="F162" s="699"/>
      <c r="G162" s="699"/>
      <c r="H162" s="217"/>
      <c r="I162" s="217"/>
      <c r="J162" s="217"/>
      <c r="K162" s="217"/>
      <c r="L162" s="217"/>
      <c r="M162" s="217"/>
    </row>
    <row r="163" spans="1:13">
      <c r="A163" s="49" t="s">
        <v>168</v>
      </c>
      <c r="B163" s="699" t="s">
        <v>342</v>
      </c>
      <c r="C163" s="699"/>
      <c r="D163" s="699"/>
      <c r="E163" s="699"/>
      <c r="F163" s="699"/>
      <c r="G163" s="699"/>
      <c r="H163" s="217">
        <f>'заработная плата 111'!M160</f>
        <v>0</v>
      </c>
      <c r="I163" s="217">
        <f>H163*22%</f>
        <v>0</v>
      </c>
      <c r="J163" s="217">
        <f>'заработная плата 111'!N160</f>
        <v>0</v>
      </c>
      <c r="K163" s="217">
        <f>J163*22%</f>
        <v>0</v>
      </c>
      <c r="L163" s="217">
        <f>'заработная плата 111'!O160</f>
        <v>0</v>
      </c>
      <c r="M163" s="217">
        <f>L163*22%</f>
        <v>0</v>
      </c>
    </row>
    <row r="164" spans="1:13">
      <c r="A164" s="49" t="s">
        <v>169</v>
      </c>
      <c r="B164" s="699" t="s">
        <v>343</v>
      </c>
      <c r="C164" s="699"/>
      <c r="D164" s="699"/>
      <c r="E164" s="699"/>
      <c r="F164" s="699"/>
      <c r="G164" s="699"/>
      <c r="H164" s="217"/>
      <c r="I164" s="217"/>
      <c r="J164" s="217"/>
      <c r="K164" s="217"/>
      <c r="L164" s="217"/>
      <c r="M164" s="217"/>
    </row>
    <row r="165" spans="1:13" ht="50.25" customHeight="1">
      <c r="A165" s="49" t="s">
        <v>170</v>
      </c>
      <c r="B165" s="699" t="s">
        <v>344</v>
      </c>
      <c r="C165" s="699"/>
      <c r="D165" s="699"/>
      <c r="E165" s="699"/>
      <c r="F165" s="699"/>
      <c r="G165" s="699"/>
      <c r="H165" s="217"/>
      <c r="I165" s="217"/>
      <c r="J165" s="217"/>
      <c r="K165" s="217"/>
      <c r="L165" s="217"/>
      <c r="M165" s="217"/>
    </row>
    <row r="166" spans="1:13" ht="25.5" customHeight="1">
      <c r="A166" s="49" t="s">
        <v>185</v>
      </c>
      <c r="B166" s="699" t="s">
        <v>345</v>
      </c>
      <c r="C166" s="699"/>
      <c r="D166" s="699"/>
      <c r="E166" s="699"/>
      <c r="F166" s="699"/>
      <c r="G166" s="699"/>
      <c r="H166" s="217"/>
      <c r="I166" s="217"/>
      <c r="J166" s="217"/>
      <c r="K166" s="217"/>
      <c r="L166" s="217"/>
      <c r="M166" s="217"/>
    </row>
    <row r="167" spans="1:13">
      <c r="A167" s="49"/>
      <c r="B167" s="699" t="s">
        <v>28</v>
      </c>
      <c r="C167" s="699"/>
      <c r="D167" s="699"/>
      <c r="E167" s="699"/>
      <c r="F167" s="699"/>
      <c r="G167" s="699"/>
      <c r="H167" s="217"/>
      <c r="I167" s="217"/>
      <c r="J167" s="217"/>
      <c r="K167" s="217"/>
      <c r="L167" s="217"/>
      <c r="M167" s="217"/>
    </row>
    <row r="168" spans="1:13" ht="25.5" customHeight="1">
      <c r="A168" s="50" t="s">
        <v>346</v>
      </c>
      <c r="B168" s="699" t="s">
        <v>347</v>
      </c>
      <c r="C168" s="699"/>
      <c r="D168" s="699"/>
      <c r="E168" s="699"/>
      <c r="F168" s="699"/>
      <c r="G168" s="699"/>
      <c r="H168" s="217">
        <f>H163</f>
        <v>0</v>
      </c>
      <c r="I168" s="217">
        <f>H168*2.9%</f>
        <v>0</v>
      </c>
      <c r="J168" s="217">
        <f>J163</f>
        <v>0</v>
      </c>
      <c r="K168" s="217">
        <f>J168*2.9%</f>
        <v>0</v>
      </c>
      <c r="L168" s="217">
        <f>L163</f>
        <v>0</v>
      </c>
      <c r="M168" s="217">
        <f>L168*2.9%</f>
        <v>0</v>
      </c>
    </row>
    <row r="169" spans="1:13" ht="26.25" customHeight="1">
      <c r="A169" s="49" t="s">
        <v>348</v>
      </c>
      <c r="B169" s="699" t="s">
        <v>349</v>
      </c>
      <c r="C169" s="699"/>
      <c r="D169" s="699"/>
      <c r="E169" s="699"/>
      <c r="F169" s="699"/>
      <c r="G169" s="699"/>
      <c r="H169" s="217"/>
      <c r="I169" s="217"/>
      <c r="J169" s="217"/>
      <c r="K169" s="217"/>
      <c r="L169" s="217"/>
      <c r="M169" s="217"/>
    </row>
    <row r="170" spans="1:13" ht="24" customHeight="1">
      <c r="A170" s="49" t="s">
        <v>350</v>
      </c>
      <c r="B170" s="699" t="s">
        <v>351</v>
      </c>
      <c r="C170" s="699"/>
      <c r="D170" s="699"/>
      <c r="E170" s="699"/>
      <c r="F170" s="699"/>
      <c r="G170" s="699"/>
      <c r="H170" s="217">
        <f>H163</f>
        <v>0</v>
      </c>
      <c r="I170" s="217">
        <f>H170*0.2%</f>
        <v>0</v>
      </c>
      <c r="J170" s="217">
        <f>J163</f>
        <v>0</v>
      </c>
      <c r="K170" s="217">
        <f>J170*0.2%</f>
        <v>0</v>
      </c>
      <c r="L170" s="217">
        <f>L163</f>
        <v>0</v>
      </c>
      <c r="M170" s="217">
        <f>L170*0.2%</f>
        <v>0</v>
      </c>
    </row>
    <row r="171" spans="1:13" ht="25.5" customHeight="1">
      <c r="A171" s="49" t="s">
        <v>352</v>
      </c>
      <c r="B171" s="699" t="s">
        <v>353</v>
      </c>
      <c r="C171" s="699"/>
      <c r="D171" s="699"/>
      <c r="E171" s="699"/>
      <c r="F171" s="699"/>
      <c r="G171" s="699"/>
      <c r="H171" s="217"/>
      <c r="I171" s="217"/>
      <c r="J171" s="217"/>
      <c r="K171" s="217"/>
      <c r="L171" s="217"/>
      <c r="M171" s="217"/>
    </row>
    <row r="172" spans="1:13" ht="26.25" customHeight="1">
      <c r="A172" s="49" t="s">
        <v>354</v>
      </c>
      <c r="B172" s="699" t="s">
        <v>353</v>
      </c>
      <c r="C172" s="699"/>
      <c r="D172" s="699"/>
      <c r="E172" s="699"/>
      <c r="F172" s="699"/>
      <c r="G172" s="699"/>
      <c r="H172" s="217"/>
      <c r="I172" s="217"/>
      <c r="J172" s="217"/>
      <c r="K172" s="217"/>
      <c r="L172" s="217"/>
      <c r="M172" s="217"/>
    </row>
    <row r="173" spans="1:13" ht="27" customHeight="1">
      <c r="A173" s="49" t="s">
        <v>186</v>
      </c>
      <c r="B173" s="699" t="s">
        <v>355</v>
      </c>
      <c r="C173" s="699"/>
      <c r="D173" s="699"/>
      <c r="E173" s="699"/>
      <c r="F173" s="699"/>
      <c r="G173" s="699"/>
      <c r="H173" s="217">
        <f>H163</f>
        <v>0</v>
      </c>
      <c r="I173" s="217">
        <f>H173*5.1%</f>
        <v>0</v>
      </c>
      <c r="J173" s="217">
        <f>J163</f>
        <v>0</v>
      </c>
      <c r="K173" s="217">
        <f>J173*5.1%</f>
        <v>0</v>
      </c>
      <c r="L173" s="217">
        <f>L163</f>
        <v>0</v>
      </c>
      <c r="M173" s="217">
        <f>L173*5.1%</f>
        <v>0</v>
      </c>
    </row>
    <row r="174" spans="1:13">
      <c r="A174" s="49"/>
      <c r="B174" s="699"/>
      <c r="C174" s="699"/>
      <c r="D174" s="699"/>
      <c r="E174" s="699"/>
      <c r="F174" s="699"/>
      <c r="G174" s="699"/>
      <c r="H174" s="217"/>
      <c r="I174" s="217"/>
      <c r="J174" s="217"/>
      <c r="K174" s="217"/>
      <c r="L174" s="217"/>
      <c r="M174" s="217"/>
    </row>
    <row r="175" spans="1:13" s="52" customFormat="1">
      <c r="A175" s="51"/>
      <c r="B175" s="702" t="s">
        <v>334</v>
      </c>
      <c r="C175" s="703"/>
      <c r="D175" s="703"/>
      <c r="E175" s="703"/>
      <c r="F175" s="703"/>
      <c r="G175" s="704"/>
      <c r="H175" s="218" t="s">
        <v>33</v>
      </c>
      <c r="I175" s="219">
        <v>20807</v>
      </c>
      <c r="J175" s="218" t="s">
        <v>33</v>
      </c>
      <c r="K175" s="219">
        <v>20807</v>
      </c>
      <c r="L175" s="218" t="s">
        <v>33</v>
      </c>
      <c r="M175" s="219">
        <v>20807</v>
      </c>
    </row>
  </sheetData>
  <mergeCells count="162">
    <mergeCell ref="B167:G167"/>
    <mergeCell ref="B168:G168"/>
    <mergeCell ref="B169:G169"/>
    <mergeCell ref="B170:G170"/>
    <mergeCell ref="B171:G171"/>
    <mergeCell ref="B172:G172"/>
    <mergeCell ref="B173:G173"/>
    <mergeCell ref="B174:G174"/>
    <mergeCell ref="B175:G175"/>
    <mergeCell ref="A158:M158"/>
    <mergeCell ref="A159:M159"/>
    <mergeCell ref="B160:G160"/>
    <mergeCell ref="B161:G161"/>
    <mergeCell ref="B162:G162"/>
    <mergeCell ref="B163:G163"/>
    <mergeCell ref="B164:G164"/>
    <mergeCell ref="B165:G165"/>
    <mergeCell ref="B166:G166"/>
    <mergeCell ref="B151:G151"/>
    <mergeCell ref="B152:G152"/>
    <mergeCell ref="B153:G153"/>
    <mergeCell ref="B154:G154"/>
    <mergeCell ref="B155:G155"/>
    <mergeCell ref="B156:G156"/>
    <mergeCell ref="B157:G157"/>
    <mergeCell ref="A140:M140"/>
    <mergeCell ref="A141:M141"/>
    <mergeCell ref="B144:G144"/>
    <mergeCell ref="B145:G145"/>
    <mergeCell ref="B146:G146"/>
    <mergeCell ref="B147:G147"/>
    <mergeCell ref="B148:G148"/>
    <mergeCell ref="B149:G149"/>
    <mergeCell ref="B150:G150"/>
    <mergeCell ref="B137:G137"/>
    <mergeCell ref="B138:G138"/>
    <mergeCell ref="B139:G139"/>
    <mergeCell ref="B142:G142"/>
    <mergeCell ref="B143:G143"/>
    <mergeCell ref="B115:G115"/>
    <mergeCell ref="B116:G116"/>
    <mergeCell ref="B117:G117"/>
    <mergeCell ref="B118:G118"/>
    <mergeCell ref="B119:G119"/>
    <mergeCell ref="B120:G120"/>
    <mergeCell ref="A122:M122"/>
    <mergeCell ref="A123:M123"/>
    <mergeCell ref="B124:G124"/>
    <mergeCell ref="B125:G125"/>
    <mergeCell ref="B126:G126"/>
    <mergeCell ref="B127:G127"/>
    <mergeCell ref="B128:G128"/>
    <mergeCell ref="B129:G129"/>
    <mergeCell ref="B130:G130"/>
    <mergeCell ref="B131:G131"/>
    <mergeCell ref="B132:G132"/>
    <mergeCell ref="B133:G133"/>
    <mergeCell ref="B134:G134"/>
    <mergeCell ref="B135:G135"/>
    <mergeCell ref="B136:G136"/>
    <mergeCell ref="B109:G109"/>
    <mergeCell ref="B110:G110"/>
    <mergeCell ref="B111:G111"/>
    <mergeCell ref="B112:G112"/>
    <mergeCell ref="B113:G113"/>
    <mergeCell ref="B114:G114"/>
    <mergeCell ref="A103:M103"/>
    <mergeCell ref="A104:M104"/>
    <mergeCell ref="B105:G105"/>
    <mergeCell ref="B106:G106"/>
    <mergeCell ref="B107:G107"/>
    <mergeCell ref="B108:G108"/>
    <mergeCell ref="B96:G96"/>
    <mergeCell ref="B97:G97"/>
    <mergeCell ref="B98:G98"/>
    <mergeCell ref="B99:G99"/>
    <mergeCell ref="B100:G100"/>
    <mergeCell ref="B101:G101"/>
    <mergeCell ref="B90:G90"/>
    <mergeCell ref="B91:G91"/>
    <mergeCell ref="B92:G92"/>
    <mergeCell ref="B93:G93"/>
    <mergeCell ref="B94:G94"/>
    <mergeCell ref="B95:G95"/>
    <mergeCell ref="B82:G82"/>
    <mergeCell ref="A84:N84"/>
    <mergeCell ref="B86:G86"/>
    <mergeCell ref="B87:G87"/>
    <mergeCell ref="B88:G88"/>
    <mergeCell ref="B89:G89"/>
    <mergeCell ref="B76:G76"/>
    <mergeCell ref="B77:G77"/>
    <mergeCell ref="B78:G78"/>
    <mergeCell ref="B79:G79"/>
    <mergeCell ref="B80:G80"/>
    <mergeCell ref="B81:G81"/>
    <mergeCell ref="B70:G70"/>
    <mergeCell ref="B71:G71"/>
    <mergeCell ref="B72:G72"/>
    <mergeCell ref="B73:G73"/>
    <mergeCell ref="B74:G74"/>
    <mergeCell ref="B75:G75"/>
    <mergeCell ref="B62:G62"/>
    <mergeCell ref="B63:G63"/>
    <mergeCell ref="A65:N65"/>
    <mergeCell ref="B67:G67"/>
    <mergeCell ref="B68:G68"/>
    <mergeCell ref="B69:G69"/>
    <mergeCell ref="B56:G56"/>
    <mergeCell ref="B57:G57"/>
    <mergeCell ref="B58:G58"/>
    <mergeCell ref="B59:G59"/>
    <mergeCell ref="B60:G60"/>
    <mergeCell ref="B61:G61"/>
    <mergeCell ref="B50:G50"/>
    <mergeCell ref="B51:G51"/>
    <mergeCell ref="B52:G52"/>
    <mergeCell ref="B53:G53"/>
    <mergeCell ref="B54:G54"/>
    <mergeCell ref="B55:G55"/>
    <mergeCell ref="B42:G42"/>
    <mergeCell ref="B43:G43"/>
    <mergeCell ref="B44:G44"/>
    <mergeCell ref="A46:N46"/>
    <mergeCell ref="B48:G48"/>
    <mergeCell ref="B49:G49"/>
    <mergeCell ref="B39:G39"/>
    <mergeCell ref="B40:G40"/>
    <mergeCell ref="B41:G41"/>
    <mergeCell ref="B30:G30"/>
    <mergeCell ref="B31:G31"/>
    <mergeCell ref="B32:G32"/>
    <mergeCell ref="B33:G33"/>
    <mergeCell ref="B34:G34"/>
    <mergeCell ref="B35:G35"/>
    <mergeCell ref="B25:G25"/>
    <mergeCell ref="A27:N27"/>
    <mergeCell ref="B29:G29"/>
    <mergeCell ref="B19:G19"/>
    <mergeCell ref="B20:G20"/>
    <mergeCell ref="B21:G21"/>
    <mergeCell ref="B36:G36"/>
    <mergeCell ref="B37:G37"/>
    <mergeCell ref="B38:G38"/>
    <mergeCell ref="A2:N2"/>
    <mergeCell ref="A3:N3"/>
    <mergeCell ref="A4:N4"/>
    <mergeCell ref="A6:C6"/>
    <mergeCell ref="F6:N6"/>
    <mergeCell ref="A8:N8"/>
    <mergeCell ref="B22:G22"/>
    <mergeCell ref="B23:G23"/>
    <mergeCell ref="B24:G24"/>
    <mergeCell ref="B16:G16"/>
    <mergeCell ref="B17:G17"/>
    <mergeCell ref="B18:G18"/>
    <mergeCell ref="B10:G10"/>
    <mergeCell ref="B11:G11"/>
    <mergeCell ref="B12:G12"/>
    <mergeCell ref="B13:G13"/>
    <mergeCell ref="B14:G14"/>
    <mergeCell ref="B15:G15"/>
  </mergeCells>
  <pageMargins left="0.7" right="0.7" top="0.75" bottom="0.75" header="0.3" footer="0.3"/>
  <pageSetup paperSize="9" scale="54" orientation="landscape" horizontalDpi="300" verticalDpi="300" r:id="rId1"/>
  <rowBreaks count="6" manualBreakCount="6">
    <brk id="26" max="12" man="1"/>
    <brk id="45" max="12" man="1"/>
    <brk id="64" max="12" man="1"/>
    <brk id="83" max="12" man="1"/>
    <brk id="102" max="12" man="1"/>
    <brk id="121" max="12" man="1"/>
  </rowBreaks>
</worksheet>
</file>

<file path=xl/worksheets/sheet5.xml><?xml version="1.0" encoding="utf-8"?>
<worksheet xmlns="http://schemas.openxmlformats.org/spreadsheetml/2006/main" xmlns:r="http://schemas.openxmlformats.org/officeDocument/2006/relationships">
  <dimension ref="A1:AC16"/>
  <sheetViews>
    <sheetView view="pageBreakPreview" topLeftCell="A2" zoomScale="90" zoomScaleNormal="90" zoomScaleSheetLayoutView="90" workbookViewId="0">
      <selection activeCell="J15" sqref="J15:K15"/>
    </sheetView>
  </sheetViews>
  <sheetFormatPr defaultRowHeight="15.75"/>
  <cols>
    <col min="1" max="1" width="8" style="56" customWidth="1"/>
    <col min="2" max="2" width="9.33203125" style="56"/>
    <col min="3" max="3" width="7.6640625" style="56" customWidth="1"/>
    <col min="4" max="4" width="10" style="56" customWidth="1"/>
    <col min="5" max="5" width="19" style="56" customWidth="1"/>
    <col min="6" max="6" width="0" style="56" hidden="1" customWidth="1"/>
    <col min="7" max="7" width="8.83203125" style="56" hidden="1" customWidth="1"/>
    <col min="8" max="8" width="0" style="56" hidden="1" customWidth="1"/>
    <col min="9" max="9" width="1.6640625" style="56" hidden="1" customWidth="1"/>
    <col min="10" max="10" width="9.33203125" style="56"/>
    <col min="11" max="11" width="26.1640625" style="56" customWidth="1"/>
    <col min="12" max="12" width="9" style="56" customWidth="1"/>
    <col min="13" max="13" width="21" style="56" customWidth="1"/>
    <col min="14" max="14" width="27.83203125" style="56" customWidth="1"/>
    <col min="15" max="15" width="10.1640625" style="56" hidden="1" customWidth="1"/>
    <col min="16" max="55" width="10.6640625" style="56" customWidth="1"/>
    <col min="56" max="57" width="9.33203125" style="56"/>
    <col min="58" max="80" width="10.6640625" style="56" customWidth="1"/>
    <col min="81" max="256" width="9.33203125" style="56"/>
    <col min="257" max="257" width="8" style="56" customWidth="1"/>
    <col min="258" max="258" width="9.33203125" style="56"/>
    <col min="259" max="259" width="7.6640625" style="56" customWidth="1"/>
    <col min="260" max="260" width="10" style="56" customWidth="1"/>
    <col min="261" max="261" width="19" style="56" customWidth="1"/>
    <col min="262" max="265" width="0" style="56" hidden="1" customWidth="1"/>
    <col min="266" max="266" width="9.33203125" style="56"/>
    <col min="267" max="267" width="26.1640625" style="56" customWidth="1"/>
    <col min="268" max="268" width="9" style="56" customWidth="1"/>
    <col min="269" max="269" width="21" style="56" customWidth="1"/>
    <col min="270" max="270" width="27.83203125" style="56" customWidth="1"/>
    <col min="271" max="271" width="0" style="56" hidden="1" customWidth="1"/>
    <col min="272" max="311" width="10.6640625" style="56" customWidth="1"/>
    <col min="312" max="313" width="9.33203125" style="56"/>
    <col min="314" max="336" width="10.6640625" style="56" customWidth="1"/>
    <col min="337" max="512" width="9.33203125" style="56"/>
    <col min="513" max="513" width="8" style="56" customWidth="1"/>
    <col min="514" max="514" width="9.33203125" style="56"/>
    <col min="515" max="515" width="7.6640625" style="56" customWidth="1"/>
    <col min="516" max="516" width="10" style="56" customWidth="1"/>
    <col min="517" max="517" width="19" style="56" customWidth="1"/>
    <col min="518" max="521" width="0" style="56" hidden="1" customWidth="1"/>
    <col min="522" max="522" width="9.33203125" style="56"/>
    <col min="523" max="523" width="26.1640625" style="56" customWidth="1"/>
    <col min="524" max="524" width="9" style="56" customWidth="1"/>
    <col min="525" max="525" width="21" style="56" customWidth="1"/>
    <col min="526" max="526" width="27.83203125" style="56" customWidth="1"/>
    <col min="527" max="527" width="0" style="56" hidden="1" customWidth="1"/>
    <col min="528" max="567" width="10.6640625" style="56" customWidth="1"/>
    <col min="568" max="569" width="9.33203125" style="56"/>
    <col min="570" max="592" width="10.6640625" style="56" customWidth="1"/>
    <col min="593" max="768" width="9.33203125" style="56"/>
    <col min="769" max="769" width="8" style="56" customWidth="1"/>
    <col min="770" max="770" width="9.33203125" style="56"/>
    <col min="771" max="771" width="7.6640625" style="56" customWidth="1"/>
    <col min="772" max="772" width="10" style="56" customWidth="1"/>
    <col min="773" max="773" width="19" style="56" customWidth="1"/>
    <col min="774" max="777" width="0" style="56" hidden="1" customWidth="1"/>
    <col min="778" max="778" width="9.33203125" style="56"/>
    <col min="779" max="779" width="26.1640625" style="56" customWidth="1"/>
    <col min="780" max="780" width="9" style="56" customWidth="1"/>
    <col min="781" max="781" width="21" style="56" customWidth="1"/>
    <col min="782" max="782" width="27.83203125" style="56" customWidth="1"/>
    <col min="783" max="783" width="0" style="56" hidden="1" customWidth="1"/>
    <col min="784" max="823" width="10.6640625" style="56" customWidth="1"/>
    <col min="824" max="825" width="9.33203125" style="56"/>
    <col min="826" max="848" width="10.6640625" style="56" customWidth="1"/>
    <col min="849" max="1024" width="9.33203125" style="56"/>
    <col min="1025" max="1025" width="8" style="56" customWidth="1"/>
    <col min="1026" max="1026" width="9.33203125" style="56"/>
    <col min="1027" max="1027" width="7.6640625" style="56" customWidth="1"/>
    <col min="1028" max="1028" width="10" style="56" customWidth="1"/>
    <col min="1029" max="1029" width="19" style="56" customWidth="1"/>
    <col min="1030" max="1033" width="0" style="56" hidden="1" customWidth="1"/>
    <col min="1034" max="1034" width="9.33203125" style="56"/>
    <col min="1035" max="1035" width="26.1640625" style="56" customWidth="1"/>
    <col min="1036" max="1036" width="9" style="56" customWidth="1"/>
    <col min="1037" max="1037" width="21" style="56" customWidth="1"/>
    <col min="1038" max="1038" width="27.83203125" style="56" customWidth="1"/>
    <col min="1039" max="1039" width="0" style="56" hidden="1" customWidth="1"/>
    <col min="1040" max="1079" width="10.6640625" style="56" customWidth="1"/>
    <col min="1080" max="1081" width="9.33203125" style="56"/>
    <col min="1082" max="1104" width="10.6640625" style="56" customWidth="1"/>
    <col min="1105" max="1280" width="9.33203125" style="56"/>
    <col min="1281" max="1281" width="8" style="56" customWidth="1"/>
    <col min="1282" max="1282" width="9.33203125" style="56"/>
    <col min="1283" max="1283" width="7.6640625" style="56" customWidth="1"/>
    <col min="1284" max="1284" width="10" style="56" customWidth="1"/>
    <col min="1285" max="1285" width="19" style="56" customWidth="1"/>
    <col min="1286" max="1289" width="0" style="56" hidden="1" customWidth="1"/>
    <col min="1290" max="1290" width="9.33203125" style="56"/>
    <col min="1291" max="1291" width="26.1640625" style="56" customWidth="1"/>
    <col min="1292" max="1292" width="9" style="56" customWidth="1"/>
    <col min="1293" max="1293" width="21" style="56" customWidth="1"/>
    <col min="1294" max="1294" width="27.83203125" style="56" customWidth="1"/>
    <col min="1295" max="1295" width="0" style="56" hidden="1" customWidth="1"/>
    <col min="1296" max="1335" width="10.6640625" style="56" customWidth="1"/>
    <col min="1336" max="1337" width="9.33203125" style="56"/>
    <col min="1338" max="1360" width="10.6640625" style="56" customWidth="1"/>
    <col min="1361" max="1536" width="9.33203125" style="56"/>
    <col min="1537" max="1537" width="8" style="56" customWidth="1"/>
    <col min="1538" max="1538" width="9.33203125" style="56"/>
    <col min="1539" max="1539" width="7.6640625" style="56" customWidth="1"/>
    <col min="1540" max="1540" width="10" style="56" customWidth="1"/>
    <col min="1541" max="1541" width="19" style="56" customWidth="1"/>
    <col min="1542" max="1545" width="0" style="56" hidden="1" customWidth="1"/>
    <col min="1546" max="1546" width="9.33203125" style="56"/>
    <col min="1547" max="1547" width="26.1640625" style="56" customWidth="1"/>
    <col min="1548" max="1548" width="9" style="56" customWidth="1"/>
    <col min="1549" max="1549" width="21" style="56" customWidth="1"/>
    <col min="1550" max="1550" width="27.83203125" style="56" customWidth="1"/>
    <col min="1551" max="1551" width="0" style="56" hidden="1" customWidth="1"/>
    <col min="1552" max="1591" width="10.6640625" style="56" customWidth="1"/>
    <col min="1592" max="1593" width="9.33203125" style="56"/>
    <col min="1594" max="1616" width="10.6640625" style="56" customWidth="1"/>
    <col min="1617" max="1792" width="9.33203125" style="56"/>
    <col min="1793" max="1793" width="8" style="56" customWidth="1"/>
    <col min="1794" max="1794" width="9.33203125" style="56"/>
    <col min="1795" max="1795" width="7.6640625" style="56" customWidth="1"/>
    <col min="1796" max="1796" width="10" style="56" customWidth="1"/>
    <col min="1797" max="1797" width="19" style="56" customWidth="1"/>
    <col min="1798" max="1801" width="0" style="56" hidden="1" customWidth="1"/>
    <col min="1802" max="1802" width="9.33203125" style="56"/>
    <col min="1803" max="1803" width="26.1640625" style="56" customWidth="1"/>
    <col min="1804" max="1804" width="9" style="56" customWidth="1"/>
    <col min="1805" max="1805" width="21" style="56" customWidth="1"/>
    <col min="1806" max="1806" width="27.83203125" style="56" customWidth="1"/>
    <col min="1807" max="1807" width="0" style="56" hidden="1" customWidth="1"/>
    <col min="1808" max="1847" width="10.6640625" style="56" customWidth="1"/>
    <col min="1848" max="1849" width="9.33203125" style="56"/>
    <col min="1850" max="1872" width="10.6640625" style="56" customWidth="1"/>
    <col min="1873" max="2048" width="9.33203125" style="56"/>
    <col min="2049" max="2049" width="8" style="56" customWidth="1"/>
    <col min="2050" max="2050" width="9.33203125" style="56"/>
    <col min="2051" max="2051" width="7.6640625" style="56" customWidth="1"/>
    <col min="2052" max="2052" width="10" style="56" customWidth="1"/>
    <col min="2053" max="2053" width="19" style="56" customWidth="1"/>
    <col min="2054" max="2057" width="0" style="56" hidden="1" customWidth="1"/>
    <col min="2058" max="2058" width="9.33203125" style="56"/>
    <col min="2059" max="2059" width="26.1640625" style="56" customWidth="1"/>
    <col min="2060" max="2060" width="9" style="56" customWidth="1"/>
    <col min="2061" max="2061" width="21" style="56" customWidth="1"/>
    <col min="2062" max="2062" width="27.83203125" style="56" customWidth="1"/>
    <col min="2063" max="2063" width="0" style="56" hidden="1" customWidth="1"/>
    <col min="2064" max="2103" width="10.6640625" style="56" customWidth="1"/>
    <col min="2104" max="2105" width="9.33203125" style="56"/>
    <col min="2106" max="2128" width="10.6640625" style="56" customWidth="1"/>
    <col min="2129" max="2304" width="9.33203125" style="56"/>
    <col min="2305" max="2305" width="8" style="56" customWidth="1"/>
    <col min="2306" max="2306" width="9.33203125" style="56"/>
    <col min="2307" max="2307" width="7.6640625" style="56" customWidth="1"/>
    <col min="2308" max="2308" width="10" style="56" customWidth="1"/>
    <col min="2309" max="2309" width="19" style="56" customWidth="1"/>
    <col min="2310" max="2313" width="0" style="56" hidden="1" customWidth="1"/>
    <col min="2314" max="2314" width="9.33203125" style="56"/>
    <col min="2315" max="2315" width="26.1640625" style="56" customWidth="1"/>
    <col min="2316" max="2316" width="9" style="56" customWidth="1"/>
    <col min="2317" max="2317" width="21" style="56" customWidth="1"/>
    <col min="2318" max="2318" width="27.83203125" style="56" customWidth="1"/>
    <col min="2319" max="2319" width="0" style="56" hidden="1" customWidth="1"/>
    <col min="2320" max="2359" width="10.6640625" style="56" customWidth="1"/>
    <col min="2360" max="2361" width="9.33203125" style="56"/>
    <col min="2362" max="2384" width="10.6640625" style="56" customWidth="1"/>
    <col min="2385" max="2560" width="9.33203125" style="56"/>
    <col min="2561" max="2561" width="8" style="56" customWidth="1"/>
    <col min="2562" max="2562" width="9.33203125" style="56"/>
    <col min="2563" max="2563" width="7.6640625" style="56" customWidth="1"/>
    <col min="2564" max="2564" width="10" style="56" customWidth="1"/>
    <col min="2565" max="2565" width="19" style="56" customWidth="1"/>
    <col min="2566" max="2569" width="0" style="56" hidden="1" customWidth="1"/>
    <col min="2570" max="2570" width="9.33203125" style="56"/>
    <col min="2571" max="2571" width="26.1640625" style="56" customWidth="1"/>
    <col min="2572" max="2572" width="9" style="56" customWidth="1"/>
    <col min="2573" max="2573" width="21" style="56" customWidth="1"/>
    <col min="2574" max="2574" width="27.83203125" style="56" customWidth="1"/>
    <col min="2575" max="2575" width="0" style="56" hidden="1" customWidth="1"/>
    <col min="2576" max="2615" width="10.6640625" style="56" customWidth="1"/>
    <col min="2616" max="2617" width="9.33203125" style="56"/>
    <col min="2618" max="2640" width="10.6640625" style="56" customWidth="1"/>
    <col min="2641" max="2816" width="9.33203125" style="56"/>
    <col min="2817" max="2817" width="8" style="56" customWidth="1"/>
    <col min="2818" max="2818" width="9.33203125" style="56"/>
    <col min="2819" max="2819" width="7.6640625" style="56" customWidth="1"/>
    <col min="2820" max="2820" width="10" style="56" customWidth="1"/>
    <col min="2821" max="2821" width="19" style="56" customWidth="1"/>
    <col min="2822" max="2825" width="0" style="56" hidden="1" customWidth="1"/>
    <col min="2826" max="2826" width="9.33203125" style="56"/>
    <col min="2827" max="2827" width="26.1640625" style="56" customWidth="1"/>
    <col min="2828" max="2828" width="9" style="56" customWidth="1"/>
    <col min="2829" max="2829" width="21" style="56" customWidth="1"/>
    <col min="2830" max="2830" width="27.83203125" style="56" customWidth="1"/>
    <col min="2831" max="2831" width="0" style="56" hidden="1" customWidth="1"/>
    <col min="2832" max="2871" width="10.6640625" style="56" customWidth="1"/>
    <col min="2872" max="2873" width="9.33203125" style="56"/>
    <col min="2874" max="2896" width="10.6640625" style="56" customWidth="1"/>
    <col min="2897" max="3072" width="9.33203125" style="56"/>
    <col min="3073" max="3073" width="8" style="56" customWidth="1"/>
    <col min="3074" max="3074" width="9.33203125" style="56"/>
    <col min="3075" max="3075" width="7.6640625" style="56" customWidth="1"/>
    <col min="3076" max="3076" width="10" style="56" customWidth="1"/>
    <col min="3077" max="3077" width="19" style="56" customWidth="1"/>
    <col min="3078" max="3081" width="0" style="56" hidden="1" customWidth="1"/>
    <col min="3082" max="3082" width="9.33203125" style="56"/>
    <col min="3083" max="3083" width="26.1640625" style="56" customWidth="1"/>
    <col min="3084" max="3084" width="9" style="56" customWidth="1"/>
    <col min="3085" max="3085" width="21" style="56" customWidth="1"/>
    <col min="3086" max="3086" width="27.83203125" style="56" customWidth="1"/>
    <col min="3087" max="3087" width="0" style="56" hidden="1" customWidth="1"/>
    <col min="3088" max="3127" width="10.6640625" style="56" customWidth="1"/>
    <col min="3128" max="3129" width="9.33203125" style="56"/>
    <col min="3130" max="3152" width="10.6640625" style="56" customWidth="1"/>
    <col min="3153" max="3328" width="9.33203125" style="56"/>
    <col min="3329" max="3329" width="8" style="56" customWidth="1"/>
    <col min="3330" max="3330" width="9.33203125" style="56"/>
    <col min="3331" max="3331" width="7.6640625" style="56" customWidth="1"/>
    <col min="3332" max="3332" width="10" style="56" customWidth="1"/>
    <col min="3333" max="3333" width="19" style="56" customWidth="1"/>
    <col min="3334" max="3337" width="0" style="56" hidden="1" customWidth="1"/>
    <col min="3338" max="3338" width="9.33203125" style="56"/>
    <col min="3339" max="3339" width="26.1640625" style="56" customWidth="1"/>
    <col min="3340" max="3340" width="9" style="56" customWidth="1"/>
    <col min="3341" max="3341" width="21" style="56" customWidth="1"/>
    <col min="3342" max="3342" width="27.83203125" style="56" customWidth="1"/>
    <col min="3343" max="3343" width="0" style="56" hidden="1" customWidth="1"/>
    <col min="3344" max="3383" width="10.6640625" style="56" customWidth="1"/>
    <col min="3384" max="3385" width="9.33203125" style="56"/>
    <col min="3386" max="3408" width="10.6640625" style="56" customWidth="1"/>
    <col min="3409" max="3584" width="9.33203125" style="56"/>
    <col min="3585" max="3585" width="8" style="56" customWidth="1"/>
    <col min="3586" max="3586" width="9.33203125" style="56"/>
    <col min="3587" max="3587" width="7.6640625" style="56" customWidth="1"/>
    <col min="3588" max="3588" width="10" style="56" customWidth="1"/>
    <col min="3589" max="3589" width="19" style="56" customWidth="1"/>
    <col min="3590" max="3593" width="0" style="56" hidden="1" customWidth="1"/>
    <col min="3594" max="3594" width="9.33203125" style="56"/>
    <col min="3595" max="3595" width="26.1640625" style="56" customWidth="1"/>
    <col min="3596" max="3596" width="9" style="56" customWidth="1"/>
    <col min="3597" max="3597" width="21" style="56" customWidth="1"/>
    <col min="3598" max="3598" width="27.83203125" style="56" customWidth="1"/>
    <col min="3599" max="3599" width="0" style="56" hidden="1" customWidth="1"/>
    <col min="3600" max="3639" width="10.6640625" style="56" customWidth="1"/>
    <col min="3640" max="3641" width="9.33203125" style="56"/>
    <col min="3642" max="3664" width="10.6640625" style="56" customWidth="1"/>
    <col min="3665" max="3840" width="9.33203125" style="56"/>
    <col min="3841" max="3841" width="8" style="56" customWidth="1"/>
    <col min="3842" max="3842" width="9.33203125" style="56"/>
    <col min="3843" max="3843" width="7.6640625" style="56" customWidth="1"/>
    <col min="3844" max="3844" width="10" style="56" customWidth="1"/>
    <col min="3845" max="3845" width="19" style="56" customWidth="1"/>
    <col min="3846" max="3849" width="0" style="56" hidden="1" customWidth="1"/>
    <col min="3850" max="3850" width="9.33203125" style="56"/>
    <col min="3851" max="3851" width="26.1640625" style="56" customWidth="1"/>
    <col min="3852" max="3852" width="9" style="56" customWidth="1"/>
    <col min="3853" max="3853" width="21" style="56" customWidth="1"/>
    <col min="3854" max="3854" width="27.83203125" style="56" customWidth="1"/>
    <col min="3855" max="3855" width="0" style="56" hidden="1" customWidth="1"/>
    <col min="3856" max="3895" width="10.6640625" style="56" customWidth="1"/>
    <col min="3896" max="3897" width="9.33203125" style="56"/>
    <col min="3898" max="3920" width="10.6640625" style="56" customWidth="1"/>
    <col min="3921" max="4096" width="9.33203125" style="56"/>
    <col min="4097" max="4097" width="8" style="56" customWidth="1"/>
    <col min="4098" max="4098" width="9.33203125" style="56"/>
    <col min="4099" max="4099" width="7.6640625" style="56" customWidth="1"/>
    <col min="4100" max="4100" width="10" style="56" customWidth="1"/>
    <col min="4101" max="4101" width="19" style="56" customWidth="1"/>
    <col min="4102" max="4105" width="0" style="56" hidden="1" customWidth="1"/>
    <col min="4106" max="4106" width="9.33203125" style="56"/>
    <col min="4107" max="4107" width="26.1640625" style="56" customWidth="1"/>
    <col min="4108" max="4108" width="9" style="56" customWidth="1"/>
    <col min="4109" max="4109" width="21" style="56" customWidth="1"/>
    <col min="4110" max="4110" width="27.83203125" style="56" customWidth="1"/>
    <col min="4111" max="4111" width="0" style="56" hidden="1" customWidth="1"/>
    <col min="4112" max="4151" width="10.6640625" style="56" customWidth="1"/>
    <col min="4152" max="4153" width="9.33203125" style="56"/>
    <col min="4154" max="4176" width="10.6640625" style="56" customWidth="1"/>
    <col min="4177" max="4352" width="9.33203125" style="56"/>
    <col min="4353" max="4353" width="8" style="56" customWidth="1"/>
    <col min="4354" max="4354" width="9.33203125" style="56"/>
    <col min="4355" max="4355" width="7.6640625" style="56" customWidth="1"/>
    <col min="4356" max="4356" width="10" style="56" customWidth="1"/>
    <col min="4357" max="4357" width="19" style="56" customWidth="1"/>
    <col min="4358" max="4361" width="0" style="56" hidden="1" customWidth="1"/>
    <col min="4362" max="4362" width="9.33203125" style="56"/>
    <col min="4363" max="4363" width="26.1640625" style="56" customWidth="1"/>
    <col min="4364" max="4364" width="9" style="56" customWidth="1"/>
    <col min="4365" max="4365" width="21" style="56" customWidth="1"/>
    <col min="4366" max="4366" width="27.83203125" style="56" customWidth="1"/>
    <col min="4367" max="4367" width="0" style="56" hidden="1" customWidth="1"/>
    <col min="4368" max="4407" width="10.6640625" style="56" customWidth="1"/>
    <col min="4408" max="4409" width="9.33203125" style="56"/>
    <col min="4410" max="4432" width="10.6640625" style="56" customWidth="1"/>
    <col min="4433" max="4608" width="9.33203125" style="56"/>
    <col min="4609" max="4609" width="8" style="56" customWidth="1"/>
    <col min="4610" max="4610" width="9.33203125" style="56"/>
    <col min="4611" max="4611" width="7.6640625" style="56" customWidth="1"/>
    <col min="4612" max="4612" width="10" style="56" customWidth="1"/>
    <col min="4613" max="4613" width="19" style="56" customWidth="1"/>
    <col min="4614" max="4617" width="0" style="56" hidden="1" customWidth="1"/>
    <col min="4618" max="4618" width="9.33203125" style="56"/>
    <col min="4619" max="4619" width="26.1640625" style="56" customWidth="1"/>
    <col min="4620" max="4620" width="9" style="56" customWidth="1"/>
    <col min="4621" max="4621" width="21" style="56" customWidth="1"/>
    <col min="4622" max="4622" width="27.83203125" style="56" customWidth="1"/>
    <col min="4623" max="4623" width="0" style="56" hidden="1" customWidth="1"/>
    <col min="4624" max="4663" width="10.6640625" style="56" customWidth="1"/>
    <col min="4664" max="4665" width="9.33203125" style="56"/>
    <col min="4666" max="4688" width="10.6640625" style="56" customWidth="1"/>
    <col min="4689" max="4864" width="9.33203125" style="56"/>
    <col min="4865" max="4865" width="8" style="56" customWidth="1"/>
    <col min="4866" max="4866" width="9.33203125" style="56"/>
    <col min="4867" max="4867" width="7.6640625" style="56" customWidth="1"/>
    <col min="4868" max="4868" width="10" style="56" customWidth="1"/>
    <col min="4869" max="4869" width="19" style="56" customWidth="1"/>
    <col min="4870" max="4873" width="0" style="56" hidden="1" customWidth="1"/>
    <col min="4874" max="4874" width="9.33203125" style="56"/>
    <col min="4875" max="4875" width="26.1640625" style="56" customWidth="1"/>
    <col min="4876" max="4876" width="9" style="56" customWidth="1"/>
    <col min="4877" max="4877" width="21" style="56" customWidth="1"/>
    <col min="4878" max="4878" width="27.83203125" style="56" customWidth="1"/>
    <col min="4879" max="4879" width="0" style="56" hidden="1" customWidth="1"/>
    <col min="4880" max="4919" width="10.6640625" style="56" customWidth="1"/>
    <col min="4920" max="4921" width="9.33203125" style="56"/>
    <col min="4922" max="4944" width="10.6640625" style="56" customWidth="1"/>
    <col min="4945" max="5120" width="9.33203125" style="56"/>
    <col min="5121" max="5121" width="8" style="56" customWidth="1"/>
    <col min="5122" max="5122" width="9.33203125" style="56"/>
    <col min="5123" max="5123" width="7.6640625" style="56" customWidth="1"/>
    <col min="5124" max="5124" width="10" style="56" customWidth="1"/>
    <col min="5125" max="5125" width="19" style="56" customWidth="1"/>
    <col min="5126" max="5129" width="0" style="56" hidden="1" customWidth="1"/>
    <col min="5130" max="5130" width="9.33203125" style="56"/>
    <col min="5131" max="5131" width="26.1640625" style="56" customWidth="1"/>
    <col min="5132" max="5132" width="9" style="56" customWidth="1"/>
    <col min="5133" max="5133" width="21" style="56" customWidth="1"/>
    <col min="5134" max="5134" width="27.83203125" style="56" customWidth="1"/>
    <col min="5135" max="5135" width="0" style="56" hidden="1" customWidth="1"/>
    <col min="5136" max="5175" width="10.6640625" style="56" customWidth="1"/>
    <col min="5176" max="5177" width="9.33203125" style="56"/>
    <col min="5178" max="5200" width="10.6640625" style="56" customWidth="1"/>
    <col min="5201" max="5376" width="9.33203125" style="56"/>
    <col min="5377" max="5377" width="8" style="56" customWidth="1"/>
    <col min="5378" max="5378" width="9.33203125" style="56"/>
    <col min="5379" max="5379" width="7.6640625" style="56" customWidth="1"/>
    <col min="5380" max="5380" width="10" style="56" customWidth="1"/>
    <col min="5381" max="5381" width="19" style="56" customWidth="1"/>
    <col min="5382" max="5385" width="0" style="56" hidden="1" customWidth="1"/>
    <col min="5386" max="5386" width="9.33203125" style="56"/>
    <col min="5387" max="5387" width="26.1640625" style="56" customWidth="1"/>
    <col min="5388" max="5388" width="9" style="56" customWidth="1"/>
    <col min="5389" max="5389" width="21" style="56" customWidth="1"/>
    <col min="5390" max="5390" width="27.83203125" style="56" customWidth="1"/>
    <col min="5391" max="5391" width="0" style="56" hidden="1" customWidth="1"/>
    <col min="5392" max="5431" width="10.6640625" style="56" customWidth="1"/>
    <col min="5432" max="5433" width="9.33203125" style="56"/>
    <col min="5434" max="5456" width="10.6640625" style="56" customWidth="1"/>
    <col min="5457" max="5632" width="9.33203125" style="56"/>
    <col min="5633" max="5633" width="8" style="56" customWidth="1"/>
    <col min="5634" max="5634" width="9.33203125" style="56"/>
    <col min="5635" max="5635" width="7.6640625" style="56" customWidth="1"/>
    <col min="5636" max="5636" width="10" style="56" customWidth="1"/>
    <col min="5637" max="5637" width="19" style="56" customWidth="1"/>
    <col min="5638" max="5641" width="0" style="56" hidden="1" customWidth="1"/>
    <col min="5642" max="5642" width="9.33203125" style="56"/>
    <col min="5643" max="5643" width="26.1640625" style="56" customWidth="1"/>
    <col min="5644" max="5644" width="9" style="56" customWidth="1"/>
    <col min="5645" max="5645" width="21" style="56" customWidth="1"/>
    <col min="5646" max="5646" width="27.83203125" style="56" customWidth="1"/>
    <col min="5647" max="5647" width="0" style="56" hidden="1" customWidth="1"/>
    <col min="5648" max="5687" width="10.6640625" style="56" customWidth="1"/>
    <col min="5688" max="5689" width="9.33203125" style="56"/>
    <col min="5690" max="5712" width="10.6640625" style="56" customWidth="1"/>
    <col min="5713" max="5888" width="9.33203125" style="56"/>
    <col min="5889" max="5889" width="8" style="56" customWidth="1"/>
    <col min="5890" max="5890" width="9.33203125" style="56"/>
    <col min="5891" max="5891" width="7.6640625" style="56" customWidth="1"/>
    <col min="5892" max="5892" width="10" style="56" customWidth="1"/>
    <col min="5893" max="5893" width="19" style="56" customWidth="1"/>
    <col min="5894" max="5897" width="0" style="56" hidden="1" customWidth="1"/>
    <col min="5898" max="5898" width="9.33203125" style="56"/>
    <col min="5899" max="5899" width="26.1640625" style="56" customWidth="1"/>
    <col min="5900" max="5900" width="9" style="56" customWidth="1"/>
    <col min="5901" max="5901" width="21" style="56" customWidth="1"/>
    <col min="5902" max="5902" width="27.83203125" style="56" customWidth="1"/>
    <col min="5903" max="5903" width="0" style="56" hidden="1" customWidth="1"/>
    <col min="5904" max="5943" width="10.6640625" style="56" customWidth="1"/>
    <col min="5944" max="5945" width="9.33203125" style="56"/>
    <col min="5946" max="5968" width="10.6640625" style="56" customWidth="1"/>
    <col min="5969" max="6144" width="9.33203125" style="56"/>
    <col min="6145" max="6145" width="8" style="56" customWidth="1"/>
    <col min="6146" max="6146" width="9.33203125" style="56"/>
    <col min="6147" max="6147" width="7.6640625" style="56" customWidth="1"/>
    <col min="6148" max="6148" width="10" style="56" customWidth="1"/>
    <col min="6149" max="6149" width="19" style="56" customWidth="1"/>
    <col min="6150" max="6153" width="0" style="56" hidden="1" customWidth="1"/>
    <col min="6154" max="6154" width="9.33203125" style="56"/>
    <col min="6155" max="6155" width="26.1640625" style="56" customWidth="1"/>
    <col min="6156" max="6156" width="9" style="56" customWidth="1"/>
    <col min="6157" max="6157" width="21" style="56" customWidth="1"/>
    <col min="6158" max="6158" width="27.83203125" style="56" customWidth="1"/>
    <col min="6159" max="6159" width="0" style="56" hidden="1" customWidth="1"/>
    <col min="6160" max="6199" width="10.6640625" style="56" customWidth="1"/>
    <col min="6200" max="6201" width="9.33203125" style="56"/>
    <col min="6202" max="6224" width="10.6640625" style="56" customWidth="1"/>
    <col min="6225" max="6400" width="9.33203125" style="56"/>
    <col min="6401" max="6401" width="8" style="56" customWidth="1"/>
    <col min="6402" max="6402" width="9.33203125" style="56"/>
    <col min="6403" max="6403" width="7.6640625" style="56" customWidth="1"/>
    <col min="6404" max="6404" width="10" style="56" customWidth="1"/>
    <col min="6405" max="6405" width="19" style="56" customWidth="1"/>
    <col min="6406" max="6409" width="0" style="56" hidden="1" customWidth="1"/>
    <col min="6410" max="6410" width="9.33203125" style="56"/>
    <col min="6411" max="6411" width="26.1640625" style="56" customWidth="1"/>
    <col min="6412" max="6412" width="9" style="56" customWidth="1"/>
    <col min="6413" max="6413" width="21" style="56" customWidth="1"/>
    <col min="6414" max="6414" width="27.83203125" style="56" customWidth="1"/>
    <col min="6415" max="6415" width="0" style="56" hidden="1" customWidth="1"/>
    <col min="6416" max="6455" width="10.6640625" style="56" customWidth="1"/>
    <col min="6456" max="6457" width="9.33203125" style="56"/>
    <col min="6458" max="6480" width="10.6640625" style="56" customWidth="1"/>
    <col min="6481" max="6656" width="9.33203125" style="56"/>
    <col min="6657" max="6657" width="8" style="56" customWidth="1"/>
    <col min="6658" max="6658" width="9.33203125" style="56"/>
    <col min="6659" max="6659" width="7.6640625" style="56" customWidth="1"/>
    <col min="6660" max="6660" width="10" style="56" customWidth="1"/>
    <col min="6661" max="6661" width="19" style="56" customWidth="1"/>
    <col min="6662" max="6665" width="0" style="56" hidden="1" customWidth="1"/>
    <col min="6666" max="6666" width="9.33203125" style="56"/>
    <col min="6667" max="6667" width="26.1640625" style="56" customWidth="1"/>
    <col min="6668" max="6668" width="9" style="56" customWidth="1"/>
    <col min="6669" max="6669" width="21" style="56" customWidth="1"/>
    <col min="6670" max="6670" width="27.83203125" style="56" customWidth="1"/>
    <col min="6671" max="6671" width="0" style="56" hidden="1" customWidth="1"/>
    <col min="6672" max="6711" width="10.6640625" style="56" customWidth="1"/>
    <col min="6712" max="6713" width="9.33203125" style="56"/>
    <col min="6714" max="6736" width="10.6640625" style="56" customWidth="1"/>
    <col min="6737" max="6912" width="9.33203125" style="56"/>
    <col min="6913" max="6913" width="8" style="56" customWidth="1"/>
    <col min="6914" max="6914" width="9.33203125" style="56"/>
    <col min="6915" max="6915" width="7.6640625" style="56" customWidth="1"/>
    <col min="6916" max="6916" width="10" style="56" customWidth="1"/>
    <col min="6917" max="6917" width="19" style="56" customWidth="1"/>
    <col min="6918" max="6921" width="0" style="56" hidden="1" customWidth="1"/>
    <col min="6922" max="6922" width="9.33203125" style="56"/>
    <col min="6923" max="6923" width="26.1640625" style="56" customWidth="1"/>
    <col min="6924" max="6924" width="9" style="56" customWidth="1"/>
    <col min="6925" max="6925" width="21" style="56" customWidth="1"/>
    <col min="6926" max="6926" width="27.83203125" style="56" customWidth="1"/>
    <col min="6927" max="6927" width="0" style="56" hidden="1" customWidth="1"/>
    <col min="6928" max="6967" width="10.6640625" style="56" customWidth="1"/>
    <col min="6968" max="6969" width="9.33203125" style="56"/>
    <col min="6970" max="6992" width="10.6640625" style="56" customWidth="1"/>
    <col min="6993" max="7168" width="9.33203125" style="56"/>
    <col min="7169" max="7169" width="8" style="56" customWidth="1"/>
    <col min="7170" max="7170" width="9.33203125" style="56"/>
    <col min="7171" max="7171" width="7.6640625" style="56" customWidth="1"/>
    <col min="7172" max="7172" width="10" style="56" customWidth="1"/>
    <col min="7173" max="7173" width="19" style="56" customWidth="1"/>
    <col min="7174" max="7177" width="0" style="56" hidden="1" customWidth="1"/>
    <col min="7178" max="7178" width="9.33203125" style="56"/>
    <col min="7179" max="7179" width="26.1640625" style="56" customWidth="1"/>
    <col min="7180" max="7180" width="9" style="56" customWidth="1"/>
    <col min="7181" max="7181" width="21" style="56" customWidth="1"/>
    <col min="7182" max="7182" width="27.83203125" style="56" customWidth="1"/>
    <col min="7183" max="7183" width="0" style="56" hidden="1" customWidth="1"/>
    <col min="7184" max="7223" width="10.6640625" style="56" customWidth="1"/>
    <col min="7224" max="7225" width="9.33203125" style="56"/>
    <col min="7226" max="7248" width="10.6640625" style="56" customWidth="1"/>
    <col min="7249" max="7424" width="9.33203125" style="56"/>
    <col min="7425" max="7425" width="8" style="56" customWidth="1"/>
    <col min="7426" max="7426" width="9.33203125" style="56"/>
    <col min="7427" max="7427" width="7.6640625" style="56" customWidth="1"/>
    <col min="7428" max="7428" width="10" style="56" customWidth="1"/>
    <col min="7429" max="7429" width="19" style="56" customWidth="1"/>
    <col min="7430" max="7433" width="0" style="56" hidden="1" customWidth="1"/>
    <col min="7434" max="7434" width="9.33203125" style="56"/>
    <col min="7435" max="7435" width="26.1640625" style="56" customWidth="1"/>
    <col min="7436" max="7436" width="9" style="56" customWidth="1"/>
    <col min="7437" max="7437" width="21" style="56" customWidth="1"/>
    <col min="7438" max="7438" width="27.83203125" style="56" customWidth="1"/>
    <col min="7439" max="7439" width="0" style="56" hidden="1" customWidth="1"/>
    <col min="7440" max="7479" width="10.6640625" style="56" customWidth="1"/>
    <col min="7480" max="7481" width="9.33203125" style="56"/>
    <col min="7482" max="7504" width="10.6640625" style="56" customWidth="1"/>
    <col min="7505" max="7680" width="9.33203125" style="56"/>
    <col min="7681" max="7681" width="8" style="56" customWidth="1"/>
    <col min="7682" max="7682" width="9.33203125" style="56"/>
    <col min="7683" max="7683" width="7.6640625" style="56" customWidth="1"/>
    <col min="7684" max="7684" width="10" style="56" customWidth="1"/>
    <col min="7685" max="7685" width="19" style="56" customWidth="1"/>
    <col min="7686" max="7689" width="0" style="56" hidden="1" customWidth="1"/>
    <col min="7690" max="7690" width="9.33203125" style="56"/>
    <col min="7691" max="7691" width="26.1640625" style="56" customWidth="1"/>
    <col min="7692" max="7692" width="9" style="56" customWidth="1"/>
    <col min="7693" max="7693" width="21" style="56" customWidth="1"/>
    <col min="7694" max="7694" width="27.83203125" style="56" customWidth="1"/>
    <col min="7695" max="7695" width="0" style="56" hidden="1" customWidth="1"/>
    <col min="7696" max="7735" width="10.6640625" style="56" customWidth="1"/>
    <col min="7736" max="7737" width="9.33203125" style="56"/>
    <col min="7738" max="7760" width="10.6640625" style="56" customWidth="1"/>
    <col min="7761" max="7936" width="9.33203125" style="56"/>
    <col min="7937" max="7937" width="8" style="56" customWidth="1"/>
    <col min="7938" max="7938" width="9.33203125" style="56"/>
    <col min="7939" max="7939" width="7.6640625" style="56" customWidth="1"/>
    <col min="7940" max="7940" width="10" style="56" customWidth="1"/>
    <col min="7941" max="7941" width="19" style="56" customWidth="1"/>
    <col min="7942" max="7945" width="0" style="56" hidden="1" customWidth="1"/>
    <col min="7946" max="7946" width="9.33203125" style="56"/>
    <col min="7947" max="7947" width="26.1640625" style="56" customWidth="1"/>
    <col min="7948" max="7948" width="9" style="56" customWidth="1"/>
    <col min="7949" max="7949" width="21" style="56" customWidth="1"/>
    <col min="7950" max="7950" width="27.83203125" style="56" customWidth="1"/>
    <col min="7951" max="7951" width="0" style="56" hidden="1" customWidth="1"/>
    <col min="7952" max="7991" width="10.6640625" style="56" customWidth="1"/>
    <col min="7992" max="7993" width="9.33203125" style="56"/>
    <col min="7994" max="8016" width="10.6640625" style="56" customWidth="1"/>
    <col min="8017" max="8192" width="9.33203125" style="56"/>
    <col min="8193" max="8193" width="8" style="56" customWidth="1"/>
    <col min="8194" max="8194" width="9.33203125" style="56"/>
    <col min="8195" max="8195" width="7.6640625" style="56" customWidth="1"/>
    <col min="8196" max="8196" width="10" style="56" customWidth="1"/>
    <col min="8197" max="8197" width="19" style="56" customWidth="1"/>
    <col min="8198" max="8201" width="0" style="56" hidden="1" customWidth="1"/>
    <col min="8202" max="8202" width="9.33203125" style="56"/>
    <col min="8203" max="8203" width="26.1640625" style="56" customWidth="1"/>
    <col min="8204" max="8204" width="9" style="56" customWidth="1"/>
    <col min="8205" max="8205" width="21" style="56" customWidth="1"/>
    <col min="8206" max="8206" width="27.83203125" style="56" customWidth="1"/>
    <col min="8207" max="8207" width="0" style="56" hidden="1" customWidth="1"/>
    <col min="8208" max="8247" width="10.6640625" style="56" customWidth="1"/>
    <col min="8248" max="8249" width="9.33203125" style="56"/>
    <col min="8250" max="8272" width="10.6640625" style="56" customWidth="1"/>
    <col min="8273" max="8448" width="9.33203125" style="56"/>
    <col min="8449" max="8449" width="8" style="56" customWidth="1"/>
    <col min="8450" max="8450" width="9.33203125" style="56"/>
    <col min="8451" max="8451" width="7.6640625" style="56" customWidth="1"/>
    <col min="8452" max="8452" width="10" style="56" customWidth="1"/>
    <col min="8453" max="8453" width="19" style="56" customWidth="1"/>
    <col min="8454" max="8457" width="0" style="56" hidden="1" customWidth="1"/>
    <col min="8458" max="8458" width="9.33203125" style="56"/>
    <col min="8459" max="8459" width="26.1640625" style="56" customWidth="1"/>
    <col min="8460" max="8460" width="9" style="56" customWidth="1"/>
    <col min="8461" max="8461" width="21" style="56" customWidth="1"/>
    <col min="8462" max="8462" width="27.83203125" style="56" customWidth="1"/>
    <col min="8463" max="8463" width="0" style="56" hidden="1" customWidth="1"/>
    <col min="8464" max="8503" width="10.6640625" style="56" customWidth="1"/>
    <col min="8504" max="8505" width="9.33203125" style="56"/>
    <col min="8506" max="8528" width="10.6640625" style="56" customWidth="1"/>
    <col min="8529" max="8704" width="9.33203125" style="56"/>
    <col min="8705" max="8705" width="8" style="56" customWidth="1"/>
    <col min="8706" max="8706" width="9.33203125" style="56"/>
    <col min="8707" max="8707" width="7.6640625" style="56" customWidth="1"/>
    <col min="8708" max="8708" width="10" style="56" customWidth="1"/>
    <col min="8709" max="8709" width="19" style="56" customWidth="1"/>
    <col min="8710" max="8713" width="0" style="56" hidden="1" customWidth="1"/>
    <col min="8714" max="8714" width="9.33203125" style="56"/>
    <col min="8715" max="8715" width="26.1640625" style="56" customWidth="1"/>
    <col min="8716" max="8716" width="9" style="56" customWidth="1"/>
    <col min="8717" max="8717" width="21" style="56" customWidth="1"/>
    <col min="8718" max="8718" width="27.83203125" style="56" customWidth="1"/>
    <col min="8719" max="8719" width="0" style="56" hidden="1" customWidth="1"/>
    <col min="8720" max="8759" width="10.6640625" style="56" customWidth="1"/>
    <col min="8760" max="8761" width="9.33203125" style="56"/>
    <col min="8762" max="8784" width="10.6640625" style="56" customWidth="1"/>
    <col min="8785" max="8960" width="9.33203125" style="56"/>
    <col min="8961" max="8961" width="8" style="56" customWidth="1"/>
    <col min="8962" max="8962" width="9.33203125" style="56"/>
    <col min="8963" max="8963" width="7.6640625" style="56" customWidth="1"/>
    <col min="8964" max="8964" width="10" style="56" customWidth="1"/>
    <col min="8965" max="8965" width="19" style="56" customWidth="1"/>
    <col min="8966" max="8969" width="0" style="56" hidden="1" customWidth="1"/>
    <col min="8970" max="8970" width="9.33203125" style="56"/>
    <col min="8971" max="8971" width="26.1640625" style="56" customWidth="1"/>
    <col min="8972" max="8972" width="9" style="56" customWidth="1"/>
    <col min="8973" max="8973" width="21" style="56" customWidth="1"/>
    <col min="8974" max="8974" width="27.83203125" style="56" customWidth="1"/>
    <col min="8975" max="8975" width="0" style="56" hidden="1" customWidth="1"/>
    <col min="8976" max="9015" width="10.6640625" style="56" customWidth="1"/>
    <col min="9016" max="9017" width="9.33203125" style="56"/>
    <col min="9018" max="9040" width="10.6640625" style="56" customWidth="1"/>
    <col min="9041" max="9216" width="9.33203125" style="56"/>
    <col min="9217" max="9217" width="8" style="56" customWidth="1"/>
    <col min="9218" max="9218" width="9.33203125" style="56"/>
    <col min="9219" max="9219" width="7.6640625" style="56" customWidth="1"/>
    <col min="9220" max="9220" width="10" style="56" customWidth="1"/>
    <col min="9221" max="9221" width="19" style="56" customWidth="1"/>
    <col min="9222" max="9225" width="0" style="56" hidden="1" customWidth="1"/>
    <col min="9226" max="9226" width="9.33203125" style="56"/>
    <col min="9227" max="9227" width="26.1640625" style="56" customWidth="1"/>
    <col min="9228" max="9228" width="9" style="56" customWidth="1"/>
    <col min="9229" max="9229" width="21" style="56" customWidth="1"/>
    <col min="9230" max="9230" width="27.83203125" style="56" customWidth="1"/>
    <col min="9231" max="9231" width="0" style="56" hidden="1" customWidth="1"/>
    <col min="9232" max="9271" width="10.6640625" style="56" customWidth="1"/>
    <col min="9272" max="9273" width="9.33203125" style="56"/>
    <col min="9274" max="9296" width="10.6640625" style="56" customWidth="1"/>
    <col min="9297" max="9472" width="9.33203125" style="56"/>
    <col min="9473" max="9473" width="8" style="56" customWidth="1"/>
    <col min="9474" max="9474" width="9.33203125" style="56"/>
    <col min="9475" max="9475" width="7.6640625" style="56" customWidth="1"/>
    <col min="9476" max="9476" width="10" style="56" customWidth="1"/>
    <col min="9477" max="9477" width="19" style="56" customWidth="1"/>
    <col min="9478" max="9481" width="0" style="56" hidden="1" customWidth="1"/>
    <col min="9482" max="9482" width="9.33203125" style="56"/>
    <col min="9483" max="9483" width="26.1640625" style="56" customWidth="1"/>
    <col min="9484" max="9484" width="9" style="56" customWidth="1"/>
    <col min="9485" max="9485" width="21" style="56" customWidth="1"/>
    <col min="9486" max="9486" width="27.83203125" style="56" customWidth="1"/>
    <col min="9487" max="9487" width="0" style="56" hidden="1" customWidth="1"/>
    <col min="9488" max="9527" width="10.6640625" style="56" customWidth="1"/>
    <col min="9528" max="9529" width="9.33203125" style="56"/>
    <col min="9530" max="9552" width="10.6640625" style="56" customWidth="1"/>
    <col min="9553" max="9728" width="9.33203125" style="56"/>
    <col min="9729" max="9729" width="8" style="56" customWidth="1"/>
    <col min="9730" max="9730" width="9.33203125" style="56"/>
    <col min="9731" max="9731" width="7.6640625" style="56" customWidth="1"/>
    <col min="9732" max="9732" width="10" style="56" customWidth="1"/>
    <col min="9733" max="9733" width="19" style="56" customWidth="1"/>
    <col min="9734" max="9737" width="0" style="56" hidden="1" customWidth="1"/>
    <col min="9738" max="9738" width="9.33203125" style="56"/>
    <col min="9739" max="9739" width="26.1640625" style="56" customWidth="1"/>
    <col min="9740" max="9740" width="9" style="56" customWidth="1"/>
    <col min="9741" max="9741" width="21" style="56" customWidth="1"/>
    <col min="9742" max="9742" width="27.83203125" style="56" customWidth="1"/>
    <col min="9743" max="9743" width="0" style="56" hidden="1" customWidth="1"/>
    <col min="9744" max="9783" width="10.6640625" style="56" customWidth="1"/>
    <col min="9784" max="9785" width="9.33203125" style="56"/>
    <col min="9786" max="9808" width="10.6640625" style="56" customWidth="1"/>
    <col min="9809" max="9984" width="9.33203125" style="56"/>
    <col min="9985" max="9985" width="8" style="56" customWidth="1"/>
    <col min="9986" max="9986" width="9.33203125" style="56"/>
    <col min="9987" max="9987" width="7.6640625" style="56" customWidth="1"/>
    <col min="9988" max="9988" width="10" style="56" customWidth="1"/>
    <col min="9989" max="9989" width="19" style="56" customWidth="1"/>
    <col min="9990" max="9993" width="0" style="56" hidden="1" customWidth="1"/>
    <col min="9994" max="9994" width="9.33203125" style="56"/>
    <col min="9995" max="9995" width="26.1640625" style="56" customWidth="1"/>
    <col min="9996" max="9996" width="9" style="56" customWidth="1"/>
    <col min="9997" max="9997" width="21" style="56" customWidth="1"/>
    <col min="9998" max="9998" width="27.83203125" style="56" customWidth="1"/>
    <col min="9999" max="9999" width="0" style="56" hidden="1" customWidth="1"/>
    <col min="10000" max="10039" width="10.6640625" style="56" customWidth="1"/>
    <col min="10040" max="10041" width="9.33203125" style="56"/>
    <col min="10042" max="10064" width="10.6640625" style="56" customWidth="1"/>
    <col min="10065" max="10240" width="9.33203125" style="56"/>
    <col min="10241" max="10241" width="8" style="56" customWidth="1"/>
    <col min="10242" max="10242" width="9.33203125" style="56"/>
    <col min="10243" max="10243" width="7.6640625" style="56" customWidth="1"/>
    <col min="10244" max="10244" width="10" style="56" customWidth="1"/>
    <col min="10245" max="10245" width="19" style="56" customWidth="1"/>
    <col min="10246" max="10249" width="0" style="56" hidden="1" customWidth="1"/>
    <col min="10250" max="10250" width="9.33203125" style="56"/>
    <col min="10251" max="10251" width="26.1640625" style="56" customWidth="1"/>
    <col min="10252" max="10252" width="9" style="56" customWidth="1"/>
    <col min="10253" max="10253" width="21" style="56" customWidth="1"/>
    <col min="10254" max="10254" width="27.83203125" style="56" customWidth="1"/>
    <col min="10255" max="10255" width="0" style="56" hidden="1" customWidth="1"/>
    <col min="10256" max="10295" width="10.6640625" style="56" customWidth="1"/>
    <col min="10296" max="10297" width="9.33203125" style="56"/>
    <col min="10298" max="10320" width="10.6640625" style="56" customWidth="1"/>
    <col min="10321" max="10496" width="9.33203125" style="56"/>
    <col min="10497" max="10497" width="8" style="56" customWidth="1"/>
    <col min="10498" max="10498" width="9.33203125" style="56"/>
    <col min="10499" max="10499" width="7.6640625" style="56" customWidth="1"/>
    <col min="10500" max="10500" width="10" style="56" customWidth="1"/>
    <col min="10501" max="10501" width="19" style="56" customWidth="1"/>
    <col min="10502" max="10505" width="0" style="56" hidden="1" customWidth="1"/>
    <col min="10506" max="10506" width="9.33203125" style="56"/>
    <col min="10507" max="10507" width="26.1640625" style="56" customWidth="1"/>
    <col min="10508" max="10508" width="9" style="56" customWidth="1"/>
    <col min="10509" max="10509" width="21" style="56" customWidth="1"/>
    <col min="10510" max="10510" width="27.83203125" style="56" customWidth="1"/>
    <col min="10511" max="10511" width="0" style="56" hidden="1" customWidth="1"/>
    <col min="10512" max="10551" width="10.6640625" style="56" customWidth="1"/>
    <col min="10552" max="10553" width="9.33203125" style="56"/>
    <col min="10554" max="10576" width="10.6640625" style="56" customWidth="1"/>
    <col min="10577" max="10752" width="9.33203125" style="56"/>
    <col min="10753" max="10753" width="8" style="56" customWidth="1"/>
    <col min="10754" max="10754" width="9.33203125" style="56"/>
    <col min="10755" max="10755" width="7.6640625" style="56" customWidth="1"/>
    <col min="10756" max="10756" width="10" style="56" customWidth="1"/>
    <col min="10757" max="10757" width="19" style="56" customWidth="1"/>
    <col min="10758" max="10761" width="0" style="56" hidden="1" customWidth="1"/>
    <col min="10762" max="10762" width="9.33203125" style="56"/>
    <col min="10763" max="10763" width="26.1640625" style="56" customWidth="1"/>
    <col min="10764" max="10764" width="9" style="56" customWidth="1"/>
    <col min="10765" max="10765" width="21" style="56" customWidth="1"/>
    <col min="10766" max="10766" width="27.83203125" style="56" customWidth="1"/>
    <col min="10767" max="10767" width="0" style="56" hidden="1" customWidth="1"/>
    <col min="10768" max="10807" width="10.6640625" style="56" customWidth="1"/>
    <col min="10808" max="10809" width="9.33203125" style="56"/>
    <col min="10810" max="10832" width="10.6640625" style="56" customWidth="1"/>
    <col min="10833" max="11008" width="9.33203125" style="56"/>
    <col min="11009" max="11009" width="8" style="56" customWidth="1"/>
    <col min="11010" max="11010" width="9.33203125" style="56"/>
    <col min="11011" max="11011" width="7.6640625" style="56" customWidth="1"/>
    <col min="11012" max="11012" width="10" style="56" customWidth="1"/>
    <col min="11013" max="11013" width="19" style="56" customWidth="1"/>
    <col min="11014" max="11017" width="0" style="56" hidden="1" customWidth="1"/>
    <col min="11018" max="11018" width="9.33203125" style="56"/>
    <col min="11019" max="11019" width="26.1640625" style="56" customWidth="1"/>
    <col min="11020" max="11020" width="9" style="56" customWidth="1"/>
    <col min="11021" max="11021" width="21" style="56" customWidth="1"/>
    <col min="11022" max="11022" width="27.83203125" style="56" customWidth="1"/>
    <col min="11023" max="11023" width="0" style="56" hidden="1" customWidth="1"/>
    <col min="11024" max="11063" width="10.6640625" style="56" customWidth="1"/>
    <col min="11064" max="11065" width="9.33203125" style="56"/>
    <col min="11066" max="11088" width="10.6640625" style="56" customWidth="1"/>
    <col min="11089" max="11264" width="9.33203125" style="56"/>
    <col min="11265" max="11265" width="8" style="56" customWidth="1"/>
    <col min="11266" max="11266" width="9.33203125" style="56"/>
    <col min="11267" max="11267" width="7.6640625" style="56" customWidth="1"/>
    <col min="11268" max="11268" width="10" style="56" customWidth="1"/>
    <col min="11269" max="11269" width="19" style="56" customWidth="1"/>
    <col min="11270" max="11273" width="0" style="56" hidden="1" customWidth="1"/>
    <col min="11274" max="11274" width="9.33203125" style="56"/>
    <col min="11275" max="11275" width="26.1640625" style="56" customWidth="1"/>
    <col min="11276" max="11276" width="9" style="56" customWidth="1"/>
    <col min="11277" max="11277" width="21" style="56" customWidth="1"/>
    <col min="11278" max="11278" width="27.83203125" style="56" customWidth="1"/>
    <col min="11279" max="11279" width="0" style="56" hidden="1" customWidth="1"/>
    <col min="11280" max="11319" width="10.6640625" style="56" customWidth="1"/>
    <col min="11320" max="11321" width="9.33203125" style="56"/>
    <col min="11322" max="11344" width="10.6640625" style="56" customWidth="1"/>
    <col min="11345" max="11520" width="9.33203125" style="56"/>
    <col min="11521" max="11521" width="8" style="56" customWidth="1"/>
    <col min="11522" max="11522" width="9.33203125" style="56"/>
    <col min="11523" max="11523" width="7.6640625" style="56" customWidth="1"/>
    <col min="11524" max="11524" width="10" style="56" customWidth="1"/>
    <col min="11525" max="11525" width="19" style="56" customWidth="1"/>
    <col min="11526" max="11529" width="0" style="56" hidden="1" customWidth="1"/>
    <col min="11530" max="11530" width="9.33203125" style="56"/>
    <col min="11531" max="11531" width="26.1640625" style="56" customWidth="1"/>
    <col min="11532" max="11532" width="9" style="56" customWidth="1"/>
    <col min="11533" max="11533" width="21" style="56" customWidth="1"/>
    <col min="11534" max="11534" width="27.83203125" style="56" customWidth="1"/>
    <col min="11535" max="11535" width="0" style="56" hidden="1" customWidth="1"/>
    <col min="11536" max="11575" width="10.6640625" style="56" customWidth="1"/>
    <col min="11576" max="11577" width="9.33203125" style="56"/>
    <col min="11578" max="11600" width="10.6640625" style="56" customWidth="1"/>
    <col min="11601" max="11776" width="9.33203125" style="56"/>
    <col min="11777" max="11777" width="8" style="56" customWidth="1"/>
    <col min="11778" max="11778" width="9.33203125" style="56"/>
    <col min="11779" max="11779" width="7.6640625" style="56" customWidth="1"/>
    <col min="11780" max="11780" width="10" style="56" customWidth="1"/>
    <col min="11781" max="11781" width="19" style="56" customWidth="1"/>
    <col min="11782" max="11785" width="0" style="56" hidden="1" customWidth="1"/>
    <col min="11786" max="11786" width="9.33203125" style="56"/>
    <col min="11787" max="11787" width="26.1640625" style="56" customWidth="1"/>
    <col min="11788" max="11788" width="9" style="56" customWidth="1"/>
    <col min="11789" max="11789" width="21" style="56" customWidth="1"/>
    <col min="11790" max="11790" width="27.83203125" style="56" customWidth="1"/>
    <col min="11791" max="11791" width="0" style="56" hidden="1" customWidth="1"/>
    <col min="11792" max="11831" width="10.6640625" style="56" customWidth="1"/>
    <col min="11832" max="11833" width="9.33203125" style="56"/>
    <col min="11834" max="11856" width="10.6640625" style="56" customWidth="1"/>
    <col min="11857" max="12032" width="9.33203125" style="56"/>
    <col min="12033" max="12033" width="8" style="56" customWidth="1"/>
    <col min="12034" max="12034" width="9.33203125" style="56"/>
    <col min="12035" max="12035" width="7.6640625" style="56" customWidth="1"/>
    <col min="12036" max="12036" width="10" style="56" customWidth="1"/>
    <col min="12037" max="12037" width="19" style="56" customWidth="1"/>
    <col min="12038" max="12041" width="0" style="56" hidden="1" customWidth="1"/>
    <col min="12042" max="12042" width="9.33203125" style="56"/>
    <col min="12043" max="12043" width="26.1640625" style="56" customWidth="1"/>
    <col min="12044" max="12044" width="9" style="56" customWidth="1"/>
    <col min="12045" max="12045" width="21" style="56" customWidth="1"/>
    <col min="12046" max="12046" width="27.83203125" style="56" customWidth="1"/>
    <col min="12047" max="12047" width="0" style="56" hidden="1" customWidth="1"/>
    <col min="12048" max="12087" width="10.6640625" style="56" customWidth="1"/>
    <col min="12088" max="12089" width="9.33203125" style="56"/>
    <col min="12090" max="12112" width="10.6640625" style="56" customWidth="1"/>
    <col min="12113" max="12288" width="9.33203125" style="56"/>
    <col min="12289" max="12289" width="8" style="56" customWidth="1"/>
    <col min="12290" max="12290" width="9.33203125" style="56"/>
    <col min="12291" max="12291" width="7.6640625" style="56" customWidth="1"/>
    <col min="12292" max="12292" width="10" style="56" customWidth="1"/>
    <col min="12293" max="12293" width="19" style="56" customWidth="1"/>
    <col min="12294" max="12297" width="0" style="56" hidden="1" customWidth="1"/>
    <col min="12298" max="12298" width="9.33203125" style="56"/>
    <col min="12299" max="12299" width="26.1640625" style="56" customWidth="1"/>
    <col min="12300" max="12300" width="9" style="56" customWidth="1"/>
    <col min="12301" max="12301" width="21" style="56" customWidth="1"/>
    <col min="12302" max="12302" width="27.83203125" style="56" customWidth="1"/>
    <col min="12303" max="12303" width="0" style="56" hidden="1" customWidth="1"/>
    <col min="12304" max="12343" width="10.6640625" style="56" customWidth="1"/>
    <col min="12344" max="12345" width="9.33203125" style="56"/>
    <col min="12346" max="12368" width="10.6640625" style="56" customWidth="1"/>
    <col min="12369" max="12544" width="9.33203125" style="56"/>
    <col min="12545" max="12545" width="8" style="56" customWidth="1"/>
    <col min="12546" max="12546" width="9.33203125" style="56"/>
    <col min="12547" max="12547" width="7.6640625" style="56" customWidth="1"/>
    <col min="12548" max="12548" width="10" style="56" customWidth="1"/>
    <col min="12549" max="12549" width="19" style="56" customWidth="1"/>
    <col min="12550" max="12553" width="0" style="56" hidden="1" customWidth="1"/>
    <col min="12554" max="12554" width="9.33203125" style="56"/>
    <col min="12555" max="12555" width="26.1640625" style="56" customWidth="1"/>
    <col min="12556" max="12556" width="9" style="56" customWidth="1"/>
    <col min="12557" max="12557" width="21" style="56" customWidth="1"/>
    <col min="12558" max="12558" width="27.83203125" style="56" customWidth="1"/>
    <col min="12559" max="12559" width="0" style="56" hidden="1" customWidth="1"/>
    <col min="12560" max="12599" width="10.6640625" style="56" customWidth="1"/>
    <col min="12600" max="12601" width="9.33203125" style="56"/>
    <col min="12602" max="12624" width="10.6640625" style="56" customWidth="1"/>
    <col min="12625" max="12800" width="9.33203125" style="56"/>
    <col min="12801" max="12801" width="8" style="56" customWidth="1"/>
    <col min="12802" max="12802" width="9.33203125" style="56"/>
    <col min="12803" max="12803" width="7.6640625" style="56" customWidth="1"/>
    <col min="12804" max="12804" width="10" style="56" customWidth="1"/>
    <col min="12805" max="12805" width="19" style="56" customWidth="1"/>
    <col min="12806" max="12809" width="0" style="56" hidden="1" customWidth="1"/>
    <col min="12810" max="12810" width="9.33203125" style="56"/>
    <col min="12811" max="12811" width="26.1640625" style="56" customWidth="1"/>
    <col min="12812" max="12812" width="9" style="56" customWidth="1"/>
    <col min="12813" max="12813" width="21" style="56" customWidth="1"/>
    <col min="12814" max="12814" width="27.83203125" style="56" customWidth="1"/>
    <col min="12815" max="12815" width="0" style="56" hidden="1" customWidth="1"/>
    <col min="12816" max="12855" width="10.6640625" style="56" customWidth="1"/>
    <col min="12856" max="12857" width="9.33203125" style="56"/>
    <col min="12858" max="12880" width="10.6640625" style="56" customWidth="1"/>
    <col min="12881" max="13056" width="9.33203125" style="56"/>
    <col min="13057" max="13057" width="8" style="56" customWidth="1"/>
    <col min="13058" max="13058" width="9.33203125" style="56"/>
    <col min="13059" max="13059" width="7.6640625" style="56" customWidth="1"/>
    <col min="13060" max="13060" width="10" style="56" customWidth="1"/>
    <col min="13061" max="13061" width="19" style="56" customWidth="1"/>
    <col min="13062" max="13065" width="0" style="56" hidden="1" customWidth="1"/>
    <col min="13066" max="13066" width="9.33203125" style="56"/>
    <col min="13067" max="13067" width="26.1640625" style="56" customWidth="1"/>
    <col min="13068" max="13068" width="9" style="56" customWidth="1"/>
    <col min="13069" max="13069" width="21" style="56" customWidth="1"/>
    <col min="13070" max="13070" width="27.83203125" style="56" customWidth="1"/>
    <col min="13071" max="13071" width="0" style="56" hidden="1" customWidth="1"/>
    <col min="13072" max="13111" width="10.6640625" style="56" customWidth="1"/>
    <col min="13112" max="13113" width="9.33203125" style="56"/>
    <col min="13114" max="13136" width="10.6640625" style="56" customWidth="1"/>
    <col min="13137" max="13312" width="9.33203125" style="56"/>
    <col min="13313" max="13313" width="8" style="56" customWidth="1"/>
    <col min="13314" max="13314" width="9.33203125" style="56"/>
    <col min="13315" max="13315" width="7.6640625" style="56" customWidth="1"/>
    <col min="13316" max="13316" width="10" style="56" customWidth="1"/>
    <col min="13317" max="13317" width="19" style="56" customWidth="1"/>
    <col min="13318" max="13321" width="0" style="56" hidden="1" customWidth="1"/>
    <col min="13322" max="13322" width="9.33203125" style="56"/>
    <col min="13323" max="13323" width="26.1640625" style="56" customWidth="1"/>
    <col min="13324" max="13324" width="9" style="56" customWidth="1"/>
    <col min="13325" max="13325" width="21" style="56" customWidth="1"/>
    <col min="13326" max="13326" width="27.83203125" style="56" customWidth="1"/>
    <col min="13327" max="13327" width="0" style="56" hidden="1" customWidth="1"/>
    <col min="13328" max="13367" width="10.6640625" style="56" customWidth="1"/>
    <col min="13368" max="13369" width="9.33203125" style="56"/>
    <col min="13370" max="13392" width="10.6640625" style="56" customWidth="1"/>
    <col min="13393" max="13568" width="9.33203125" style="56"/>
    <col min="13569" max="13569" width="8" style="56" customWidth="1"/>
    <col min="13570" max="13570" width="9.33203125" style="56"/>
    <col min="13571" max="13571" width="7.6640625" style="56" customWidth="1"/>
    <col min="13572" max="13572" width="10" style="56" customWidth="1"/>
    <col min="13573" max="13573" width="19" style="56" customWidth="1"/>
    <col min="13574" max="13577" width="0" style="56" hidden="1" customWidth="1"/>
    <col min="13578" max="13578" width="9.33203125" style="56"/>
    <col min="13579" max="13579" width="26.1640625" style="56" customWidth="1"/>
    <col min="13580" max="13580" width="9" style="56" customWidth="1"/>
    <col min="13581" max="13581" width="21" style="56" customWidth="1"/>
    <col min="13582" max="13582" width="27.83203125" style="56" customWidth="1"/>
    <col min="13583" max="13583" width="0" style="56" hidden="1" customWidth="1"/>
    <col min="13584" max="13623" width="10.6640625" style="56" customWidth="1"/>
    <col min="13624" max="13625" width="9.33203125" style="56"/>
    <col min="13626" max="13648" width="10.6640625" style="56" customWidth="1"/>
    <col min="13649" max="13824" width="9.33203125" style="56"/>
    <col min="13825" max="13825" width="8" style="56" customWidth="1"/>
    <col min="13826" max="13826" width="9.33203125" style="56"/>
    <col min="13827" max="13827" width="7.6640625" style="56" customWidth="1"/>
    <col min="13828" max="13828" width="10" style="56" customWidth="1"/>
    <col min="13829" max="13829" width="19" style="56" customWidth="1"/>
    <col min="13830" max="13833" width="0" style="56" hidden="1" customWidth="1"/>
    <col min="13834" max="13834" width="9.33203125" style="56"/>
    <col min="13835" max="13835" width="26.1640625" style="56" customWidth="1"/>
    <col min="13836" max="13836" width="9" style="56" customWidth="1"/>
    <col min="13837" max="13837" width="21" style="56" customWidth="1"/>
    <col min="13838" max="13838" width="27.83203125" style="56" customWidth="1"/>
    <col min="13839" max="13839" width="0" style="56" hidden="1" customWidth="1"/>
    <col min="13840" max="13879" width="10.6640625" style="56" customWidth="1"/>
    <col min="13880" max="13881" width="9.33203125" style="56"/>
    <col min="13882" max="13904" width="10.6640625" style="56" customWidth="1"/>
    <col min="13905" max="14080" width="9.33203125" style="56"/>
    <col min="14081" max="14081" width="8" style="56" customWidth="1"/>
    <col min="14082" max="14082" width="9.33203125" style="56"/>
    <col min="14083" max="14083" width="7.6640625" style="56" customWidth="1"/>
    <col min="14084" max="14084" width="10" style="56" customWidth="1"/>
    <col min="14085" max="14085" width="19" style="56" customWidth="1"/>
    <col min="14086" max="14089" width="0" style="56" hidden="1" customWidth="1"/>
    <col min="14090" max="14090" width="9.33203125" style="56"/>
    <col min="14091" max="14091" width="26.1640625" style="56" customWidth="1"/>
    <col min="14092" max="14092" width="9" style="56" customWidth="1"/>
    <col min="14093" max="14093" width="21" style="56" customWidth="1"/>
    <col min="14094" max="14094" width="27.83203125" style="56" customWidth="1"/>
    <col min="14095" max="14095" width="0" style="56" hidden="1" customWidth="1"/>
    <col min="14096" max="14135" width="10.6640625" style="56" customWidth="1"/>
    <col min="14136" max="14137" width="9.33203125" style="56"/>
    <col min="14138" max="14160" width="10.6640625" style="56" customWidth="1"/>
    <col min="14161" max="14336" width="9.33203125" style="56"/>
    <col min="14337" max="14337" width="8" style="56" customWidth="1"/>
    <col min="14338" max="14338" width="9.33203125" style="56"/>
    <col min="14339" max="14339" width="7.6640625" style="56" customWidth="1"/>
    <col min="14340" max="14340" width="10" style="56" customWidth="1"/>
    <col min="14341" max="14341" width="19" style="56" customWidth="1"/>
    <col min="14342" max="14345" width="0" style="56" hidden="1" customWidth="1"/>
    <col min="14346" max="14346" width="9.33203125" style="56"/>
    <col min="14347" max="14347" width="26.1640625" style="56" customWidth="1"/>
    <col min="14348" max="14348" width="9" style="56" customWidth="1"/>
    <col min="14349" max="14349" width="21" style="56" customWidth="1"/>
    <col min="14350" max="14350" width="27.83203125" style="56" customWidth="1"/>
    <col min="14351" max="14351" width="0" style="56" hidden="1" customWidth="1"/>
    <col min="14352" max="14391" width="10.6640625" style="56" customWidth="1"/>
    <col min="14392" max="14393" width="9.33203125" style="56"/>
    <col min="14394" max="14416" width="10.6640625" style="56" customWidth="1"/>
    <col min="14417" max="14592" width="9.33203125" style="56"/>
    <col min="14593" max="14593" width="8" style="56" customWidth="1"/>
    <col min="14594" max="14594" width="9.33203125" style="56"/>
    <col min="14595" max="14595" width="7.6640625" style="56" customWidth="1"/>
    <col min="14596" max="14596" width="10" style="56" customWidth="1"/>
    <col min="14597" max="14597" width="19" style="56" customWidth="1"/>
    <col min="14598" max="14601" width="0" style="56" hidden="1" customWidth="1"/>
    <col min="14602" max="14602" width="9.33203125" style="56"/>
    <col min="14603" max="14603" width="26.1640625" style="56" customWidth="1"/>
    <col min="14604" max="14604" width="9" style="56" customWidth="1"/>
    <col min="14605" max="14605" width="21" style="56" customWidth="1"/>
    <col min="14606" max="14606" width="27.83203125" style="56" customWidth="1"/>
    <col min="14607" max="14607" width="0" style="56" hidden="1" customWidth="1"/>
    <col min="14608" max="14647" width="10.6640625" style="56" customWidth="1"/>
    <col min="14648" max="14649" width="9.33203125" style="56"/>
    <col min="14650" max="14672" width="10.6640625" style="56" customWidth="1"/>
    <col min="14673" max="14848" width="9.33203125" style="56"/>
    <col min="14849" max="14849" width="8" style="56" customWidth="1"/>
    <col min="14850" max="14850" width="9.33203125" style="56"/>
    <col min="14851" max="14851" width="7.6640625" style="56" customWidth="1"/>
    <col min="14852" max="14852" width="10" style="56" customWidth="1"/>
    <col min="14853" max="14853" width="19" style="56" customWidth="1"/>
    <col min="14854" max="14857" width="0" style="56" hidden="1" customWidth="1"/>
    <col min="14858" max="14858" width="9.33203125" style="56"/>
    <col min="14859" max="14859" width="26.1640625" style="56" customWidth="1"/>
    <col min="14860" max="14860" width="9" style="56" customWidth="1"/>
    <col min="14861" max="14861" width="21" style="56" customWidth="1"/>
    <col min="14862" max="14862" width="27.83203125" style="56" customWidth="1"/>
    <col min="14863" max="14863" width="0" style="56" hidden="1" customWidth="1"/>
    <col min="14864" max="14903" width="10.6640625" style="56" customWidth="1"/>
    <col min="14904" max="14905" width="9.33203125" style="56"/>
    <col min="14906" max="14928" width="10.6640625" style="56" customWidth="1"/>
    <col min="14929" max="15104" width="9.33203125" style="56"/>
    <col min="15105" max="15105" width="8" style="56" customWidth="1"/>
    <col min="15106" max="15106" width="9.33203125" style="56"/>
    <col min="15107" max="15107" width="7.6640625" style="56" customWidth="1"/>
    <col min="15108" max="15108" width="10" style="56" customWidth="1"/>
    <col min="15109" max="15109" width="19" style="56" customWidth="1"/>
    <col min="15110" max="15113" width="0" style="56" hidden="1" customWidth="1"/>
    <col min="15114" max="15114" width="9.33203125" style="56"/>
    <col min="15115" max="15115" width="26.1640625" style="56" customWidth="1"/>
    <col min="15116" max="15116" width="9" style="56" customWidth="1"/>
    <col min="15117" max="15117" width="21" style="56" customWidth="1"/>
    <col min="15118" max="15118" width="27.83203125" style="56" customWidth="1"/>
    <col min="15119" max="15119" width="0" style="56" hidden="1" customWidth="1"/>
    <col min="15120" max="15159" width="10.6640625" style="56" customWidth="1"/>
    <col min="15160" max="15161" width="9.33203125" style="56"/>
    <col min="15162" max="15184" width="10.6640625" style="56" customWidth="1"/>
    <col min="15185" max="15360" width="9.33203125" style="56"/>
    <col min="15361" max="15361" width="8" style="56" customWidth="1"/>
    <col min="15362" max="15362" width="9.33203125" style="56"/>
    <col min="15363" max="15363" width="7.6640625" style="56" customWidth="1"/>
    <col min="15364" max="15364" width="10" style="56" customWidth="1"/>
    <col min="15365" max="15365" width="19" style="56" customWidth="1"/>
    <col min="15366" max="15369" width="0" style="56" hidden="1" customWidth="1"/>
    <col min="15370" max="15370" width="9.33203125" style="56"/>
    <col min="15371" max="15371" width="26.1640625" style="56" customWidth="1"/>
    <col min="15372" max="15372" width="9" style="56" customWidth="1"/>
    <col min="15373" max="15373" width="21" style="56" customWidth="1"/>
    <col min="15374" max="15374" width="27.83203125" style="56" customWidth="1"/>
    <col min="15375" max="15375" width="0" style="56" hidden="1" customWidth="1"/>
    <col min="15376" max="15415" width="10.6640625" style="56" customWidth="1"/>
    <col min="15416" max="15417" width="9.33203125" style="56"/>
    <col min="15418" max="15440" width="10.6640625" style="56" customWidth="1"/>
    <col min="15441" max="15616" width="9.33203125" style="56"/>
    <col min="15617" max="15617" width="8" style="56" customWidth="1"/>
    <col min="15618" max="15618" width="9.33203125" style="56"/>
    <col min="15619" max="15619" width="7.6640625" style="56" customWidth="1"/>
    <col min="15620" max="15620" width="10" style="56" customWidth="1"/>
    <col min="15621" max="15621" width="19" style="56" customWidth="1"/>
    <col min="15622" max="15625" width="0" style="56" hidden="1" customWidth="1"/>
    <col min="15626" max="15626" width="9.33203125" style="56"/>
    <col min="15627" max="15627" width="26.1640625" style="56" customWidth="1"/>
    <col min="15628" max="15628" width="9" style="56" customWidth="1"/>
    <col min="15629" max="15629" width="21" style="56" customWidth="1"/>
    <col min="15630" max="15630" width="27.83203125" style="56" customWidth="1"/>
    <col min="15631" max="15631" width="0" style="56" hidden="1" customWidth="1"/>
    <col min="15632" max="15671" width="10.6640625" style="56" customWidth="1"/>
    <col min="15672" max="15673" width="9.33203125" style="56"/>
    <col min="15674" max="15696" width="10.6640625" style="56" customWidth="1"/>
    <col min="15697" max="15872" width="9.33203125" style="56"/>
    <col min="15873" max="15873" width="8" style="56" customWidth="1"/>
    <col min="15874" max="15874" width="9.33203125" style="56"/>
    <col min="15875" max="15875" width="7.6640625" style="56" customWidth="1"/>
    <col min="15876" max="15876" width="10" style="56" customWidth="1"/>
    <col min="15877" max="15877" width="19" style="56" customWidth="1"/>
    <col min="15878" max="15881" width="0" style="56" hidden="1" customWidth="1"/>
    <col min="15882" max="15882" width="9.33203125" style="56"/>
    <col min="15883" max="15883" width="26.1640625" style="56" customWidth="1"/>
    <col min="15884" max="15884" width="9" style="56" customWidth="1"/>
    <col min="15885" max="15885" width="21" style="56" customWidth="1"/>
    <col min="15886" max="15886" width="27.83203125" style="56" customWidth="1"/>
    <col min="15887" max="15887" width="0" style="56" hidden="1" customWidth="1"/>
    <col min="15888" max="15927" width="10.6640625" style="56" customWidth="1"/>
    <col min="15928" max="15929" width="9.33203125" style="56"/>
    <col min="15930" max="15952" width="10.6640625" style="56" customWidth="1"/>
    <col min="15953" max="16128" width="9.33203125" style="56"/>
    <col min="16129" max="16129" width="8" style="56" customWidth="1"/>
    <col min="16130" max="16130" width="9.33203125" style="56"/>
    <col min="16131" max="16131" width="7.6640625" style="56" customWidth="1"/>
    <col min="16132" max="16132" width="10" style="56" customWidth="1"/>
    <col min="16133" max="16133" width="19" style="56" customWidth="1"/>
    <col min="16134" max="16137" width="0" style="56" hidden="1" customWidth="1"/>
    <col min="16138" max="16138" width="9.33203125" style="56"/>
    <col min="16139" max="16139" width="26.1640625" style="56" customWidth="1"/>
    <col min="16140" max="16140" width="9" style="56" customWidth="1"/>
    <col min="16141" max="16141" width="21" style="56" customWidth="1"/>
    <col min="16142" max="16142" width="27.83203125" style="56" customWidth="1"/>
    <col min="16143" max="16143" width="0" style="56" hidden="1" customWidth="1"/>
    <col min="16144" max="16183" width="10.6640625" style="56" customWidth="1"/>
    <col min="16184" max="16185" width="9.33203125" style="56"/>
    <col min="16186" max="16208" width="10.6640625" style="56" customWidth="1"/>
    <col min="16209" max="16384" width="9.33203125" style="56"/>
  </cols>
  <sheetData>
    <row r="1" spans="1:29" ht="59.25" customHeight="1" thickBot="1">
      <c r="A1" s="707" t="s">
        <v>313</v>
      </c>
      <c r="B1" s="707"/>
      <c r="C1" s="707"/>
      <c r="D1" s="707"/>
      <c r="E1" s="707"/>
      <c r="F1" s="708" t="s">
        <v>367</v>
      </c>
      <c r="G1" s="708"/>
      <c r="H1" s="708"/>
      <c r="I1" s="708"/>
      <c r="J1" s="708"/>
      <c r="K1" s="708"/>
      <c r="L1" s="708"/>
      <c r="M1" s="708"/>
      <c r="N1" s="708"/>
      <c r="P1" s="57"/>
      <c r="Q1" s="57"/>
      <c r="R1" s="57"/>
      <c r="S1" s="57"/>
      <c r="T1" s="57"/>
      <c r="U1" s="57"/>
      <c r="V1" s="57"/>
      <c r="W1" s="57"/>
      <c r="X1" s="57"/>
      <c r="Y1" s="57"/>
      <c r="Z1" s="57"/>
      <c r="AA1" s="57"/>
      <c r="AB1" s="57"/>
      <c r="AC1" s="57"/>
    </row>
    <row r="2" spans="1:29" ht="16.5" customHeight="1">
      <c r="A2" s="58"/>
      <c r="B2" s="58"/>
      <c r="C2" s="58"/>
      <c r="D2" s="58"/>
      <c r="E2" s="59"/>
      <c r="F2" s="60"/>
      <c r="G2" s="60"/>
      <c r="H2" s="60"/>
      <c r="I2" s="60"/>
      <c r="J2" s="60"/>
      <c r="K2" s="60"/>
      <c r="L2" s="60"/>
      <c r="M2" s="60"/>
      <c r="N2" s="60"/>
      <c r="P2" s="57"/>
      <c r="Q2" s="57"/>
      <c r="R2" s="57"/>
      <c r="S2" s="57"/>
      <c r="T2" s="57"/>
      <c r="U2" s="57"/>
      <c r="V2" s="57"/>
      <c r="W2" s="57"/>
      <c r="X2" s="57"/>
      <c r="Y2" s="57"/>
      <c r="Z2" s="57"/>
      <c r="AA2" s="57"/>
      <c r="AB2" s="57"/>
      <c r="AC2" s="57"/>
    </row>
    <row r="3" spans="1:29">
      <c r="A3" s="709" t="s">
        <v>450</v>
      </c>
      <c r="B3" s="709"/>
      <c r="C3" s="709"/>
      <c r="D3" s="709"/>
      <c r="E3" s="709"/>
      <c r="F3" s="709"/>
      <c r="G3" s="709"/>
      <c r="H3" s="709"/>
      <c r="I3" s="709"/>
      <c r="J3" s="709"/>
      <c r="K3" s="709"/>
      <c r="L3" s="709"/>
      <c r="M3" s="709"/>
      <c r="N3" s="709"/>
      <c r="P3" s="64"/>
      <c r="Q3" s="64"/>
      <c r="R3" s="64"/>
      <c r="S3" s="64"/>
      <c r="T3" s="64"/>
      <c r="U3" s="64"/>
      <c r="V3" s="64"/>
      <c r="W3" s="64"/>
      <c r="X3" s="64"/>
      <c r="Y3" s="64"/>
      <c r="Z3" s="64"/>
      <c r="AA3" s="64"/>
      <c r="AB3" s="64"/>
      <c r="AC3" s="64"/>
    </row>
    <row r="4" spans="1:29">
      <c r="A4" s="85"/>
      <c r="B4" s="85"/>
      <c r="C4" s="85"/>
      <c r="D4" s="85"/>
      <c r="E4" s="85"/>
      <c r="F4" s="85"/>
      <c r="G4" s="85"/>
      <c r="H4" s="85"/>
      <c r="I4" s="85"/>
      <c r="J4" s="85"/>
      <c r="K4" s="85"/>
      <c r="L4" s="85"/>
      <c r="M4" s="85"/>
      <c r="N4" s="85"/>
      <c r="P4" s="64"/>
      <c r="Q4" s="64"/>
      <c r="R4" s="64"/>
      <c r="S4" s="64"/>
      <c r="T4" s="64"/>
      <c r="U4" s="64"/>
      <c r="V4" s="64"/>
      <c r="W4" s="64"/>
      <c r="X4" s="64"/>
      <c r="Y4" s="64"/>
      <c r="Z4" s="64"/>
      <c r="AA4" s="64"/>
      <c r="AB4" s="64"/>
      <c r="AC4" s="64"/>
    </row>
    <row r="5" spans="1:29" ht="16.5" thickBot="1">
      <c r="A5" s="710" t="s">
        <v>316</v>
      </c>
      <c r="B5" s="710"/>
      <c r="C5" s="710"/>
      <c r="D5" s="61" t="s">
        <v>368</v>
      </c>
      <c r="E5" s="62"/>
      <c r="F5" s="707"/>
      <c r="G5" s="707"/>
      <c r="H5" s="707"/>
      <c r="I5" s="707"/>
      <c r="J5" s="707"/>
      <c r="K5" s="707"/>
      <c r="L5" s="707"/>
      <c r="M5" s="707"/>
      <c r="N5" s="707"/>
      <c r="P5" s="64"/>
      <c r="Q5" s="64"/>
      <c r="R5" s="64"/>
      <c r="S5" s="64"/>
      <c r="T5" s="64"/>
      <c r="U5" s="64"/>
      <c r="V5" s="64"/>
      <c r="W5" s="64"/>
      <c r="X5" s="64"/>
      <c r="Y5" s="64"/>
      <c r="Z5" s="64"/>
      <c r="AA5" s="64"/>
      <c r="AB5" s="64"/>
      <c r="AC5" s="64"/>
    </row>
    <row r="6" spans="1:29">
      <c r="P6" s="64"/>
      <c r="Q6" s="64"/>
      <c r="R6" s="64"/>
      <c r="S6" s="64"/>
      <c r="T6" s="64"/>
      <c r="U6" s="64"/>
      <c r="V6" s="64"/>
      <c r="W6" s="64"/>
      <c r="X6" s="64"/>
      <c r="Y6" s="64"/>
      <c r="Z6" s="64"/>
      <c r="AA6" s="64"/>
      <c r="AB6" s="64"/>
      <c r="AC6" s="64"/>
    </row>
    <row r="7" spans="1:29" ht="63.75" customHeight="1">
      <c r="A7" s="68" t="s">
        <v>318</v>
      </c>
      <c r="B7" s="713" t="s">
        <v>333</v>
      </c>
      <c r="C7" s="714"/>
      <c r="D7" s="714"/>
      <c r="E7" s="715"/>
      <c r="F7" s="716" t="s">
        <v>369</v>
      </c>
      <c r="G7" s="717"/>
      <c r="H7" s="716" t="s">
        <v>370</v>
      </c>
      <c r="I7" s="717"/>
      <c r="J7" s="718" t="s">
        <v>565</v>
      </c>
      <c r="K7" s="717"/>
      <c r="L7" s="718" t="s">
        <v>566</v>
      </c>
      <c r="M7" s="717"/>
      <c r="N7" s="711" t="s">
        <v>567</v>
      </c>
      <c r="O7" s="712"/>
      <c r="P7" s="64"/>
      <c r="Q7" s="64"/>
      <c r="R7" s="64"/>
      <c r="S7" s="64"/>
      <c r="T7" s="64"/>
      <c r="U7" s="64"/>
      <c r="V7" s="64"/>
      <c r="W7" s="64"/>
      <c r="X7" s="64"/>
      <c r="Y7" s="64"/>
      <c r="Z7" s="64"/>
      <c r="AA7" s="64"/>
      <c r="AB7" s="64"/>
      <c r="AC7" s="64"/>
    </row>
    <row r="8" spans="1:29" ht="14.25" hidden="1" customHeight="1">
      <c r="A8" s="68">
        <v>1</v>
      </c>
      <c r="B8" s="713">
        <v>2</v>
      </c>
      <c r="C8" s="714"/>
      <c r="D8" s="714"/>
      <c r="E8" s="715"/>
      <c r="F8" s="716">
        <v>3</v>
      </c>
      <c r="G8" s="717"/>
      <c r="H8" s="716">
        <v>4</v>
      </c>
      <c r="I8" s="717"/>
      <c r="J8" s="716">
        <v>5</v>
      </c>
      <c r="K8" s="717"/>
      <c r="L8" s="716">
        <v>6</v>
      </c>
      <c r="M8" s="717"/>
      <c r="N8" s="712">
        <v>7</v>
      </c>
      <c r="O8" s="712"/>
      <c r="P8" s="64"/>
      <c r="Q8" s="64"/>
      <c r="R8" s="64"/>
      <c r="S8" s="64"/>
      <c r="T8" s="64"/>
      <c r="U8" s="64"/>
      <c r="V8" s="64"/>
      <c r="W8" s="64"/>
      <c r="X8" s="64"/>
      <c r="Y8" s="64"/>
      <c r="Z8" s="64"/>
      <c r="AA8" s="64"/>
      <c r="AB8" s="64"/>
      <c r="AC8" s="64"/>
    </row>
    <row r="9" spans="1:29">
      <c r="A9" s="88">
        <v>1</v>
      </c>
      <c r="B9" s="721" t="s">
        <v>371</v>
      </c>
      <c r="C9" s="722"/>
      <c r="D9" s="722"/>
      <c r="E9" s="723"/>
      <c r="F9" s="705"/>
      <c r="G9" s="706"/>
      <c r="H9" s="705"/>
      <c r="I9" s="706"/>
      <c r="J9" s="719">
        <v>9500</v>
      </c>
      <c r="K9" s="720"/>
      <c r="L9" s="719">
        <f>H9*J9/100</f>
        <v>0</v>
      </c>
      <c r="M9" s="720"/>
      <c r="N9" s="724">
        <f>J9*L9/100</f>
        <v>0</v>
      </c>
      <c r="O9" s="724"/>
      <c r="P9" s="64"/>
      <c r="Q9" s="64"/>
      <c r="R9" s="64"/>
      <c r="S9" s="64"/>
      <c r="T9" s="64"/>
      <c r="U9" s="64"/>
      <c r="V9" s="64"/>
      <c r="W9" s="64"/>
      <c r="X9" s="64"/>
      <c r="Y9" s="64"/>
      <c r="Z9" s="64"/>
      <c r="AA9" s="64"/>
      <c r="AB9" s="64"/>
      <c r="AC9" s="64"/>
    </row>
    <row r="10" spans="1:29">
      <c r="A10" s="88">
        <v>2</v>
      </c>
      <c r="B10" s="721" t="s">
        <v>372</v>
      </c>
      <c r="C10" s="722"/>
      <c r="D10" s="722"/>
      <c r="E10" s="723"/>
      <c r="F10" s="705"/>
      <c r="G10" s="706"/>
      <c r="H10" s="705"/>
      <c r="I10" s="706"/>
      <c r="J10" s="719">
        <v>300</v>
      </c>
      <c r="K10" s="720"/>
      <c r="L10" s="719">
        <f>H10*J10/100</f>
        <v>0</v>
      </c>
      <c r="M10" s="720"/>
      <c r="N10" s="724">
        <f>J10*L10/100</f>
        <v>0</v>
      </c>
      <c r="O10" s="724"/>
      <c r="P10" s="64"/>
      <c r="Q10" s="64"/>
      <c r="R10" s="64"/>
      <c r="S10" s="64"/>
      <c r="T10" s="64"/>
      <c r="U10" s="64"/>
      <c r="V10" s="64"/>
      <c r="W10" s="64"/>
      <c r="X10" s="64"/>
      <c r="Y10" s="64"/>
      <c r="Z10" s="64"/>
      <c r="AA10" s="64"/>
      <c r="AB10" s="64"/>
      <c r="AC10" s="64"/>
    </row>
    <row r="11" spans="1:29">
      <c r="A11" s="88">
        <v>3</v>
      </c>
      <c r="B11" s="721" t="s">
        <v>451</v>
      </c>
      <c r="C11" s="722"/>
      <c r="D11" s="722"/>
      <c r="E11" s="723"/>
      <c r="F11" s="705"/>
      <c r="G11" s="706"/>
      <c r="H11" s="705"/>
      <c r="I11" s="706"/>
      <c r="J11" s="719">
        <v>2400</v>
      </c>
      <c r="K11" s="720"/>
      <c r="L11" s="719">
        <f>H11*J11/100</f>
        <v>0</v>
      </c>
      <c r="M11" s="720"/>
      <c r="N11" s="724">
        <f>J11*L11/100</f>
        <v>0</v>
      </c>
      <c r="O11" s="724"/>
      <c r="P11" s="64"/>
      <c r="Q11" s="64"/>
      <c r="R11" s="64"/>
      <c r="S11" s="64"/>
      <c r="T11" s="64"/>
      <c r="U11" s="64"/>
      <c r="V11" s="64"/>
      <c r="W11" s="64"/>
      <c r="X11" s="64"/>
      <c r="Y11" s="64"/>
      <c r="Z11" s="64"/>
      <c r="AA11" s="64"/>
      <c r="AB11" s="64"/>
      <c r="AC11" s="64"/>
    </row>
    <row r="12" spans="1:29" ht="31.5" customHeight="1">
      <c r="A12" s="88">
        <v>4</v>
      </c>
      <c r="B12" s="725" t="s">
        <v>452</v>
      </c>
      <c r="C12" s="726"/>
      <c r="D12" s="726"/>
      <c r="E12" s="727"/>
      <c r="F12" s="705"/>
      <c r="G12" s="706"/>
      <c r="H12" s="705"/>
      <c r="I12" s="706"/>
      <c r="J12" s="719">
        <v>100</v>
      </c>
      <c r="K12" s="720"/>
      <c r="L12" s="719">
        <f>H12*J12/100</f>
        <v>0</v>
      </c>
      <c r="M12" s="720"/>
      <c r="N12" s="724">
        <f>J12*L12/100</f>
        <v>0</v>
      </c>
      <c r="O12" s="724"/>
      <c r="P12" s="64"/>
      <c r="Q12" s="64"/>
      <c r="R12" s="64"/>
      <c r="S12" s="64"/>
      <c r="T12" s="64"/>
      <c r="U12" s="64"/>
      <c r="V12" s="64"/>
      <c r="W12" s="64"/>
      <c r="X12" s="64"/>
      <c r="Y12" s="64"/>
      <c r="Z12" s="64"/>
      <c r="AA12" s="64"/>
      <c r="AB12" s="64"/>
      <c r="AC12" s="64"/>
    </row>
    <row r="13" spans="1:29" ht="35.25" customHeight="1">
      <c r="A13" s="88">
        <v>5</v>
      </c>
      <c r="B13" s="725" t="s">
        <v>588</v>
      </c>
      <c r="C13" s="726"/>
      <c r="D13" s="726"/>
      <c r="E13" s="727"/>
      <c r="F13" s="705"/>
      <c r="G13" s="706"/>
      <c r="H13" s="705"/>
      <c r="I13" s="706"/>
      <c r="J13" s="719">
        <v>10060</v>
      </c>
      <c r="K13" s="720"/>
      <c r="L13" s="719">
        <f>H13*J13/100</f>
        <v>0</v>
      </c>
      <c r="M13" s="720"/>
      <c r="N13" s="724">
        <f>J13*L13/100</f>
        <v>0</v>
      </c>
      <c r="O13" s="724"/>
      <c r="P13" s="64"/>
      <c r="Q13" s="64"/>
      <c r="R13" s="64"/>
      <c r="S13" s="64"/>
      <c r="T13" s="64"/>
      <c r="U13" s="64"/>
      <c r="V13" s="64"/>
      <c r="W13" s="64"/>
      <c r="X13" s="64"/>
      <c r="Y13" s="64"/>
      <c r="Z13" s="64"/>
      <c r="AA13" s="64"/>
      <c r="AB13" s="64"/>
      <c r="AC13" s="64"/>
    </row>
    <row r="14" spans="1:29" hidden="1">
      <c r="A14" s="88"/>
      <c r="B14" s="705"/>
      <c r="C14" s="729"/>
      <c r="D14" s="729"/>
      <c r="E14" s="706"/>
      <c r="F14" s="705"/>
      <c r="G14" s="706"/>
      <c r="H14" s="705"/>
      <c r="I14" s="706"/>
      <c r="J14" s="719"/>
      <c r="K14" s="720"/>
      <c r="L14" s="719"/>
      <c r="M14" s="720"/>
      <c r="N14" s="724"/>
      <c r="O14" s="724"/>
      <c r="P14" s="64"/>
      <c r="Q14" s="64"/>
      <c r="R14" s="64"/>
      <c r="S14" s="64"/>
      <c r="T14" s="64"/>
      <c r="U14" s="64"/>
      <c r="V14" s="64"/>
      <c r="W14" s="64"/>
      <c r="X14" s="64"/>
      <c r="Y14" s="64"/>
      <c r="Z14" s="64"/>
      <c r="AA14" s="64"/>
      <c r="AB14" s="64"/>
      <c r="AC14" s="64"/>
    </row>
    <row r="15" spans="1:29" s="67" customFormat="1">
      <c r="A15" s="69"/>
      <c r="B15" s="730" t="s">
        <v>330</v>
      </c>
      <c r="C15" s="731"/>
      <c r="D15" s="731"/>
      <c r="E15" s="732"/>
      <c r="F15" s="733"/>
      <c r="G15" s="734"/>
      <c r="H15" s="733"/>
      <c r="I15" s="734"/>
      <c r="J15" s="735">
        <f>SUM(J9:K14)</f>
        <v>22360</v>
      </c>
      <c r="K15" s="736"/>
      <c r="L15" s="735">
        <f>SUM(L9:M14)</f>
        <v>0</v>
      </c>
      <c r="M15" s="736"/>
      <c r="N15" s="728">
        <f>SUM(N9:O14)</f>
        <v>0</v>
      </c>
      <c r="O15" s="728"/>
      <c r="P15" s="70"/>
      <c r="Q15" s="70"/>
      <c r="R15" s="70"/>
      <c r="S15" s="70"/>
      <c r="T15" s="70"/>
      <c r="U15" s="70"/>
      <c r="V15" s="70"/>
      <c r="W15" s="70"/>
      <c r="X15" s="70"/>
      <c r="Y15" s="70"/>
      <c r="Z15" s="70"/>
      <c r="AA15" s="70"/>
      <c r="AB15" s="70"/>
      <c r="AC15" s="70"/>
    </row>
    <row r="16" spans="1:29">
      <c r="P16" s="64"/>
      <c r="Q16" s="64"/>
      <c r="R16" s="64"/>
      <c r="S16" s="64"/>
      <c r="T16" s="64"/>
      <c r="U16" s="64"/>
      <c r="V16" s="64"/>
      <c r="W16" s="64"/>
      <c r="X16" s="64"/>
      <c r="Y16" s="64"/>
      <c r="Z16" s="64"/>
      <c r="AA16" s="64"/>
      <c r="AB16" s="64"/>
      <c r="AC16" s="64"/>
    </row>
  </sheetData>
  <mergeCells count="59">
    <mergeCell ref="N15:O15"/>
    <mergeCell ref="B14:E14"/>
    <mergeCell ref="F14:G14"/>
    <mergeCell ref="H14:I14"/>
    <mergeCell ref="J14:K14"/>
    <mergeCell ref="L14:M14"/>
    <mergeCell ref="N14:O14"/>
    <mergeCell ref="B15:E15"/>
    <mergeCell ref="F15:G15"/>
    <mergeCell ref="H15:I15"/>
    <mergeCell ref="J15:K15"/>
    <mergeCell ref="L15:M15"/>
    <mergeCell ref="N9:O9"/>
    <mergeCell ref="B9:E9"/>
    <mergeCell ref="N13:O13"/>
    <mergeCell ref="B12:E12"/>
    <mergeCell ref="F12:G12"/>
    <mergeCell ref="H12:I12"/>
    <mergeCell ref="J12:K12"/>
    <mergeCell ref="L12:M12"/>
    <mergeCell ref="N12:O12"/>
    <mergeCell ref="B13:E13"/>
    <mergeCell ref="F13:G13"/>
    <mergeCell ref="H13:I13"/>
    <mergeCell ref="J13:K13"/>
    <mergeCell ref="L13:M13"/>
    <mergeCell ref="N11:O11"/>
    <mergeCell ref="B10:E10"/>
    <mergeCell ref="F10:G10"/>
    <mergeCell ref="H10:I10"/>
    <mergeCell ref="J10:K10"/>
    <mergeCell ref="L10:M10"/>
    <mergeCell ref="N10:O10"/>
    <mergeCell ref="B11:E11"/>
    <mergeCell ref="F11:G11"/>
    <mergeCell ref="H11:I11"/>
    <mergeCell ref="J11:K11"/>
    <mergeCell ref="L11:M11"/>
    <mergeCell ref="H7:I7"/>
    <mergeCell ref="J7:K7"/>
    <mergeCell ref="L7:M7"/>
    <mergeCell ref="J9:K9"/>
    <mergeCell ref="L9:M9"/>
    <mergeCell ref="F9:G9"/>
    <mergeCell ref="H9:I9"/>
    <mergeCell ref="A1:E1"/>
    <mergeCell ref="F1:N1"/>
    <mergeCell ref="A3:N3"/>
    <mergeCell ref="A5:C5"/>
    <mergeCell ref="F5:N5"/>
    <mergeCell ref="N7:O7"/>
    <mergeCell ref="B8:E8"/>
    <mergeCell ref="F8:G8"/>
    <mergeCell ref="H8:I8"/>
    <mergeCell ref="J8:K8"/>
    <mergeCell ref="L8:M8"/>
    <mergeCell ref="N8:O8"/>
    <mergeCell ref="B7:E7"/>
    <mergeCell ref="F7:G7"/>
  </mergeCell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AG49"/>
  <sheetViews>
    <sheetView view="pageBreakPreview" zoomScale="84" zoomScaleNormal="90" zoomScaleSheetLayoutView="84" workbookViewId="0">
      <selection activeCell="V48" sqref="V48:X48"/>
    </sheetView>
  </sheetViews>
  <sheetFormatPr defaultRowHeight="15.75"/>
  <cols>
    <col min="1" max="1" width="8" style="56" customWidth="1"/>
    <col min="2" max="2" width="9.33203125" style="56"/>
    <col min="3" max="3" width="7.6640625" style="56" customWidth="1"/>
    <col min="4" max="4" width="10.1640625" style="56" customWidth="1"/>
    <col min="5" max="5" width="19" style="56" customWidth="1"/>
    <col min="6" max="6" width="5.83203125" style="56" customWidth="1"/>
    <col min="7" max="7" width="2.6640625" style="56" customWidth="1"/>
    <col min="8" max="8" width="9.33203125" style="56"/>
    <col min="9" max="9" width="1.6640625" style="56" customWidth="1"/>
    <col min="10" max="10" width="18.83203125" style="56" customWidth="1"/>
    <col min="11" max="11" width="10" style="56" customWidth="1"/>
    <col min="12" max="12" width="9" style="56" customWidth="1"/>
    <col min="13" max="13" width="9.33203125" style="56" customWidth="1"/>
    <col min="14" max="14" width="12.5" style="56" customWidth="1"/>
    <col min="15" max="15" width="15.6640625" style="56" customWidth="1"/>
    <col min="16" max="16" width="10.6640625" style="56" hidden="1" customWidth="1"/>
    <col min="17" max="17" width="0.1640625" style="56" hidden="1" customWidth="1"/>
    <col min="18" max="18" width="10.6640625" style="56" hidden="1" customWidth="1"/>
    <col min="19" max="54" width="10.6640625" style="56" customWidth="1"/>
    <col min="55" max="56" width="9.33203125" style="56"/>
    <col min="57" max="79" width="10.6640625" style="56" customWidth="1"/>
    <col min="80" max="255" width="9.33203125" style="56"/>
    <col min="256" max="256" width="8" style="56" customWidth="1"/>
    <col min="257" max="257" width="9.33203125" style="56"/>
    <col min="258" max="258" width="7.6640625" style="56" customWidth="1"/>
    <col min="259" max="259" width="10.1640625" style="56" customWidth="1"/>
    <col min="260" max="260" width="19" style="56" customWidth="1"/>
    <col min="261" max="261" width="5.83203125" style="56" customWidth="1"/>
    <col min="262" max="262" width="2.6640625" style="56" customWidth="1"/>
    <col min="263" max="263" width="9.33203125" style="56"/>
    <col min="264" max="264" width="1.6640625" style="56" customWidth="1"/>
    <col min="265" max="265" width="18.83203125" style="56" customWidth="1"/>
    <col min="266" max="266" width="10" style="56" customWidth="1"/>
    <col min="267" max="267" width="9" style="56" customWidth="1"/>
    <col min="268" max="268" width="9.33203125" style="56" customWidth="1"/>
    <col min="269" max="269" width="12.5" style="56" customWidth="1"/>
    <col min="270" max="270" width="15.6640625" style="56" customWidth="1"/>
    <col min="271" max="273" width="0" style="56" hidden="1" customWidth="1"/>
    <col min="274" max="310" width="10.6640625" style="56" customWidth="1"/>
    <col min="311" max="312" width="9.33203125" style="56"/>
    <col min="313" max="335" width="10.6640625" style="56" customWidth="1"/>
    <col min="336" max="511" width="9.33203125" style="56"/>
    <col min="512" max="512" width="8" style="56" customWidth="1"/>
    <col min="513" max="513" width="9.33203125" style="56"/>
    <col min="514" max="514" width="7.6640625" style="56" customWidth="1"/>
    <col min="515" max="515" width="10.1640625" style="56" customWidth="1"/>
    <col min="516" max="516" width="19" style="56" customWidth="1"/>
    <col min="517" max="517" width="5.83203125" style="56" customWidth="1"/>
    <col min="518" max="518" width="2.6640625" style="56" customWidth="1"/>
    <col min="519" max="519" width="9.33203125" style="56"/>
    <col min="520" max="520" width="1.6640625" style="56" customWidth="1"/>
    <col min="521" max="521" width="18.83203125" style="56" customWidth="1"/>
    <col min="522" max="522" width="10" style="56" customWidth="1"/>
    <col min="523" max="523" width="9" style="56" customWidth="1"/>
    <col min="524" max="524" width="9.33203125" style="56" customWidth="1"/>
    <col min="525" max="525" width="12.5" style="56" customWidth="1"/>
    <col min="526" max="526" width="15.6640625" style="56" customWidth="1"/>
    <col min="527" max="529" width="0" style="56" hidden="1" customWidth="1"/>
    <col min="530" max="566" width="10.6640625" style="56" customWidth="1"/>
    <col min="567" max="568" width="9.33203125" style="56"/>
    <col min="569" max="591" width="10.6640625" style="56" customWidth="1"/>
    <col min="592" max="767" width="9.33203125" style="56"/>
    <col min="768" max="768" width="8" style="56" customWidth="1"/>
    <col min="769" max="769" width="9.33203125" style="56"/>
    <col min="770" max="770" width="7.6640625" style="56" customWidth="1"/>
    <col min="771" max="771" width="10.1640625" style="56" customWidth="1"/>
    <col min="772" max="772" width="19" style="56" customWidth="1"/>
    <col min="773" max="773" width="5.83203125" style="56" customWidth="1"/>
    <col min="774" max="774" width="2.6640625" style="56" customWidth="1"/>
    <col min="775" max="775" width="9.33203125" style="56"/>
    <col min="776" max="776" width="1.6640625" style="56" customWidth="1"/>
    <col min="777" max="777" width="18.83203125" style="56" customWidth="1"/>
    <col min="778" max="778" width="10" style="56" customWidth="1"/>
    <col min="779" max="779" width="9" style="56" customWidth="1"/>
    <col min="780" max="780" width="9.33203125" style="56" customWidth="1"/>
    <col min="781" max="781" width="12.5" style="56" customWidth="1"/>
    <col min="782" max="782" width="15.6640625" style="56" customWidth="1"/>
    <col min="783" max="785" width="0" style="56" hidden="1" customWidth="1"/>
    <col min="786" max="822" width="10.6640625" style="56" customWidth="1"/>
    <col min="823" max="824" width="9.33203125" style="56"/>
    <col min="825" max="847" width="10.6640625" style="56" customWidth="1"/>
    <col min="848" max="1023" width="9.33203125" style="56"/>
    <col min="1024" max="1024" width="8" style="56" customWidth="1"/>
    <col min="1025" max="1025" width="9.33203125" style="56"/>
    <col min="1026" max="1026" width="7.6640625" style="56" customWidth="1"/>
    <col min="1027" max="1027" width="10.1640625" style="56" customWidth="1"/>
    <col min="1028" max="1028" width="19" style="56" customWidth="1"/>
    <col min="1029" max="1029" width="5.83203125" style="56" customWidth="1"/>
    <col min="1030" max="1030" width="2.6640625" style="56" customWidth="1"/>
    <col min="1031" max="1031" width="9.33203125" style="56"/>
    <col min="1032" max="1032" width="1.6640625" style="56" customWidth="1"/>
    <col min="1033" max="1033" width="18.83203125" style="56" customWidth="1"/>
    <col min="1034" max="1034" width="10" style="56" customWidth="1"/>
    <col min="1035" max="1035" width="9" style="56" customWidth="1"/>
    <col min="1036" max="1036" width="9.33203125" style="56" customWidth="1"/>
    <col min="1037" max="1037" width="12.5" style="56" customWidth="1"/>
    <col min="1038" max="1038" width="15.6640625" style="56" customWidth="1"/>
    <col min="1039" max="1041" width="0" style="56" hidden="1" customWidth="1"/>
    <col min="1042" max="1078" width="10.6640625" style="56" customWidth="1"/>
    <col min="1079" max="1080" width="9.33203125" style="56"/>
    <col min="1081" max="1103" width="10.6640625" style="56" customWidth="1"/>
    <col min="1104" max="1279" width="9.33203125" style="56"/>
    <col min="1280" max="1280" width="8" style="56" customWidth="1"/>
    <col min="1281" max="1281" width="9.33203125" style="56"/>
    <col min="1282" max="1282" width="7.6640625" style="56" customWidth="1"/>
    <col min="1283" max="1283" width="10.1640625" style="56" customWidth="1"/>
    <col min="1284" max="1284" width="19" style="56" customWidth="1"/>
    <col min="1285" max="1285" width="5.83203125" style="56" customWidth="1"/>
    <col min="1286" max="1286" width="2.6640625" style="56" customWidth="1"/>
    <col min="1287" max="1287" width="9.33203125" style="56"/>
    <col min="1288" max="1288" width="1.6640625" style="56" customWidth="1"/>
    <col min="1289" max="1289" width="18.83203125" style="56" customWidth="1"/>
    <col min="1290" max="1290" width="10" style="56" customWidth="1"/>
    <col min="1291" max="1291" width="9" style="56" customWidth="1"/>
    <col min="1292" max="1292" width="9.33203125" style="56" customWidth="1"/>
    <col min="1293" max="1293" width="12.5" style="56" customWidth="1"/>
    <col min="1294" max="1294" width="15.6640625" style="56" customWidth="1"/>
    <col min="1295" max="1297" width="0" style="56" hidden="1" customWidth="1"/>
    <col min="1298" max="1334" width="10.6640625" style="56" customWidth="1"/>
    <col min="1335" max="1336" width="9.33203125" style="56"/>
    <col min="1337" max="1359" width="10.6640625" style="56" customWidth="1"/>
    <col min="1360" max="1535" width="9.33203125" style="56"/>
    <col min="1536" max="1536" width="8" style="56" customWidth="1"/>
    <col min="1537" max="1537" width="9.33203125" style="56"/>
    <col min="1538" max="1538" width="7.6640625" style="56" customWidth="1"/>
    <col min="1539" max="1539" width="10.1640625" style="56" customWidth="1"/>
    <col min="1540" max="1540" width="19" style="56" customWidth="1"/>
    <col min="1541" max="1541" width="5.83203125" style="56" customWidth="1"/>
    <col min="1542" max="1542" width="2.6640625" style="56" customWidth="1"/>
    <col min="1543" max="1543" width="9.33203125" style="56"/>
    <col min="1544" max="1544" width="1.6640625" style="56" customWidth="1"/>
    <col min="1545" max="1545" width="18.83203125" style="56" customWidth="1"/>
    <col min="1546" max="1546" width="10" style="56" customWidth="1"/>
    <col min="1547" max="1547" width="9" style="56" customWidth="1"/>
    <col min="1548" max="1548" width="9.33203125" style="56" customWidth="1"/>
    <col min="1549" max="1549" width="12.5" style="56" customWidth="1"/>
    <col min="1550" max="1550" width="15.6640625" style="56" customWidth="1"/>
    <col min="1551" max="1553" width="0" style="56" hidden="1" customWidth="1"/>
    <col min="1554" max="1590" width="10.6640625" style="56" customWidth="1"/>
    <col min="1591" max="1592" width="9.33203125" style="56"/>
    <col min="1593" max="1615" width="10.6640625" style="56" customWidth="1"/>
    <col min="1616" max="1791" width="9.33203125" style="56"/>
    <col min="1792" max="1792" width="8" style="56" customWidth="1"/>
    <col min="1793" max="1793" width="9.33203125" style="56"/>
    <col min="1794" max="1794" width="7.6640625" style="56" customWidth="1"/>
    <col min="1795" max="1795" width="10.1640625" style="56" customWidth="1"/>
    <col min="1796" max="1796" width="19" style="56" customWidth="1"/>
    <col min="1797" max="1797" width="5.83203125" style="56" customWidth="1"/>
    <col min="1798" max="1798" width="2.6640625" style="56" customWidth="1"/>
    <col min="1799" max="1799" width="9.33203125" style="56"/>
    <col min="1800" max="1800" width="1.6640625" style="56" customWidth="1"/>
    <col min="1801" max="1801" width="18.83203125" style="56" customWidth="1"/>
    <col min="1802" max="1802" width="10" style="56" customWidth="1"/>
    <col min="1803" max="1803" width="9" style="56" customWidth="1"/>
    <col min="1804" max="1804" width="9.33203125" style="56" customWidth="1"/>
    <col min="1805" max="1805" width="12.5" style="56" customWidth="1"/>
    <col min="1806" max="1806" width="15.6640625" style="56" customWidth="1"/>
    <col min="1807" max="1809" width="0" style="56" hidden="1" customWidth="1"/>
    <col min="1810" max="1846" width="10.6640625" style="56" customWidth="1"/>
    <col min="1847" max="1848" width="9.33203125" style="56"/>
    <col min="1849" max="1871" width="10.6640625" style="56" customWidth="1"/>
    <col min="1872" max="2047" width="9.33203125" style="56"/>
    <col min="2048" max="2048" width="8" style="56" customWidth="1"/>
    <col min="2049" max="2049" width="9.33203125" style="56"/>
    <col min="2050" max="2050" width="7.6640625" style="56" customWidth="1"/>
    <col min="2051" max="2051" width="10.1640625" style="56" customWidth="1"/>
    <col min="2052" max="2052" width="19" style="56" customWidth="1"/>
    <col min="2053" max="2053" width="5.83203125" style="56" customWidth="1"/>
    <col min="2054" max="2054" width="2.6640625" style="56" customWidth="1"/>
    <col min="2055" max="2055" width="9.33203125" style="56"/>
    <col min="2056" max="2056" width="1.6640625" style="56" customWidth="1"/>
    <col min="2057" max="2057" width="18.83203125" style="56" customWidth="1"/>
    <col min="2058" max="2058" width="10" style="56" customWidth="1"/>
    <col min="2059" max="2059" width="9" style="56" customWidth="1"/>
    <col min="2060" max="2060" width="9.33203125" style="56" customWidth="1"/>
    <col min="2061" max="2061" width="12.5" style="56" customWidth="1"/>
    <col min="2062" max="2062" width="15.6640625" style="56" customWidth="1"/>
    <col min="2063" max="2065" width="0" style="56" hidden="1" customWidth="1"/>
    <col min="2066" max="2102" width="10.6640625" style="56" customWidth="1"/>
    <col min="2103" max="2104" width="9.33203125" style="56"/>
    <col min="2105" max="2127" width="10.6640625" style="56" customWidth="1"/>
    <col min="2128" max="2303" width="9.33203125" style="56"/>
    <col min="2304" max="2304" width="8" style="56" customWidth="1"/>
    <col min="2305" max="2305" width="9.33203125" style="56"/>
    <col min="2306" max="2306" width="7.6640625" style="56" customWidth="1"/>
    <col min="2307" max="2307" width="10.1640625" style="56" customWidth="1"/>
    <col min="2308" max="2308" width="19" style="56" customWidth="1"/>
    <col min="2309" max="2309" width="5.83203125" style="56" customWidth="1"/>
    <col min="2310" max="2310" width="2.6640625" style="56" customWidth="1"/>
    <col min="2311" max="2311" width="9.33203125" style="56"/>
    <col min="2312" max="2312" width="1.6640625" style="56" customWidth="1"/>
    <col min="2313" max="2313" width="18.83203125" style="56" customWidth="1"/>
    <col min="2314" max="2314" width="10" style="56" customWidth="1"/>
    <col min="2315" max="2315" width="9" style="56" customWidth="1"/>
    <col min="2316" max="2316" width="9.33203125" style="56" customWidth="1"/>
    <col min="2317" max="2317" width="12.5" style="56" customWidth="1"/>
    <col min="2318" max="2318" width="15.6640625" style="56" customWidth="1"/>
    <col min="2319" max="2321" width="0" style="56" hidden="1" customWidth="1"/>
    <col min="2322" max="2358" width="10.6640625" style="56" customWidth="1"/>
    <col min="2359" max="2360" width="9.33203125" style="56"/>
    <col min="2361" max="2383" width="10.6640625" style="56" customWidth="1"/>
    <col min="2384" max="2559" width="9.33203125" style="56"/>
    <col min="2560" max="2560" width="8" style="56" customWidth="1"/>
    <col min="2561" max="2561" width="9.33203125" style="56"/>
    <col min="2562" max="2562" width="7.6640625" style="56" customWidth="1"/>
    <col min="2563" max="2563" width="10.1640625" style="56" customWidth="1"/>
    <col min="2564" max="2564" width="19" style="56" customWidth="1"/>
    <col min="2565" max="2565" width="5.83203125" style="56" customWidth="1"/>
    <col min="2566" max="2566" width="2.6640625" style="56" customWidth="1"/>
    <col min="2567" max="2567" width="9.33203125" style="56"/>
    <col min="2568" max="2568" width="1.6640625" style="56" customWidth="1"/>
    <col min="2569" max="2569" width="18.83203125" style="56" customWidth="1"/>
    <col min="2570" max="2570" width="10" style="56" customWidth="1"/>
    <col min="2571" max="2571" width="9" style="56" customWidth="1"/>
    <col min="2572" max="2572" width="9.33203125" style="56" customWidth="1"/>
    <col min="2573" max="2573" width="12.5" style="56" customWidth="1"/>
    <col min="2574" max="2574" width="15.6640625" style="56" customWidth="1"/>
    <col min="2575" max="2577" width="0" style="56" hidden="1" customWidth="1"/>
    <col min="2578" max="2614" width="10.6640625" style="56" customWidth="1"/>
    <col min="2615" max="2616" width="9.33203125" style="56"/>
    <col min="2617" max="2639" width="10.6640625" style="56" customWidth="1"/>
    <col min="2640" max="2815" width="9.33203125" style="56"/>
    <col min="2816" max="2816" width="8" style="56" customWidth="1"/>
    <col min="2817" max="2817" width="9.33203125" style="56"/>
    <col min="2818" max="2818" width="7.6640625" style="56" customWidth="1"/>
    <col min="2819" max="2819" width="10.1640625" style="56" customWidth="1"/>
    <col min="2820" max="2820" width="19" style="56" customWidth="1"/>
    <col min="2821" max="2821" width="5.83203125" style="56" customWidth="1"/>
    <col min="2822" max="2822" width="2.6640625" style="56" customWidth="1"/>
    <col min="2823" max="2823" width="9.33203125" style="56"/>
    <col min="2824" max="2824" width="1.6640625" style="56" customWidth="1"/>
    <col min="2825" max="2825" width="18.83203125" style="56" customWidth="1"/>
    <col min="2826" max="2826" width="10" style="56" customWidth="1"/>
    <col min="2827" max="2827" width="9" style="56" customWidth="1"/>
    <col min="2828" max="2828" width="9.33203125" style="56" customWidth="1"/>
    <col min="2829" max="2829" width="12.5" style="56" customWidth="1"/>
    <col min="2830" max="2830" width="15.6640625" style="56" customWidth="1"/>
    <col min="2831" max="2833" width="0" style="56" hidden="1" customWidth="1"/>
    <col min="2834" max="2870" width="10.6640625" style="56" customWidth="1"/>
    <col min="2871" max="2872" width="9.33203125" style="56"/>
    <col min="2873" max="2895" width="10.6640625" style="56" customWidth="1"/>
    <col min="2896" max="3071" width="9.33203125" style="56"/>
    <col min="3072" max="3072" width="8" style="56" customWidth="1"/>
    <col min="3073" max="3073" width="9.33203125" style="56"/>
    <col min="3074" max="3074" width="7.6640625" style="56" customWidth="1"/>
    <col min="3075" max="3075" width="10.1640625" style="56" customWidth="1"/>
    <col min="3076" max="3076" width="19" style="56" customWidth="1"/>
    <col min="3077" max="3077" width="5.83203125" style="56" customWidth="1"/>
    <col min="3078" max="3078" width="2.6640625" style="56" customWidth="1"/>
    <col min="3079" max="3079" width="9.33203125" style="56"/>
    <col min="3080" max="3080" width="1.6640625" style="56" customWidth="1"/>
    <col min="3081" max="3081" width="18.83203125" style="56" customWidth="1"/>
    <col min="3082" max="3082" width="10" style="56" customWidth="1"/>
    <col min="3083" max="3083" width="9" style="56" customWidth="1"/>
    <col min="3084" max="3084" width="9.33203125" style="56" customWidth="1"/>
    <col min="3085" max="3085" width="12.5" style="56" customWidth="1"/>
    <col min="3086" max="3086" width="15.6640625" style="56" customWidth="1"/>
    <col min="3087" max="3089" width="0" style="56" hidden="1" customWidth="1"/>
    <col min="3090" max="3126" width="10.6640625" style="56" customWidth="1"/>
    <col min="3127" max="3128" width="9.33203125" style="56"/>
    <col min="3129" max="3151" width="10.6640625" style="56" customWidth="1"/>
    <col min="3152" max="3327" width="9.33203125" style="56"/>
    <col min="3328" max="3328" width="8" style="56" customWidth="1"/>
    <col min="3329" max="3329" width="9.33203125" style="56"/>
    <col min="3330" max="3330" width="7.6640625" style="56" customWidth="1"/>
    <col min="3331" max="3331" width="10.1640625" style="56" customWidth="1"/>
    <col min="3332" max="3332" width="19" style="56" customWidth="1"/>
    <col min="3333" max="3333" width="5.83203125" style="56" customWidth="1"/>
    <col min="3334" max="3334" width="2.6640625" style="56" customWidth="1"/>
    <col min="3335" max="3335" width="9.33203125" style="56"/>
    <col min="3336" max="3336" width="1.6640625" style="56" customWidth="1"/>
    <col min="3337" max="3337" width="18.83203125" style="56" customWidth="1"/>
    <col min="3338" max="3338" width="10" style="56" customWidth="1"/>
    <col min="3339" max="3339" width="9" style="56" customWidth="1"/>
    <col min="3340" max="3340" width="9.33203125" style="56" customWidth="1"/>
    <col min="3341" max="3341" width="12.5" style="56" customWidth="1"/>
    <col min="3342" max="3342" width="15.6640625" style="56" customWidth="1"/>
    <col min="3343" max="3345" width="0" style="56" hidden="1" customWidth="1"/>
    <col min="3346" max="3382" width="10.6640625" style="56" customWidth="1"/>
    <col min="3383" max="3384" width="9.33203125" style="56"/>
    <col min="3385" max="3407" width="10.6640625" style="56" customWidth="1"/>
    <col min="3408" max="3583" width="9.33203125" style="56"/>
    <col min="3584" max="3584" width="8" style="56" customWidth="1"/>
    <col min="3585" max="3585" width="9.33203125" style="56"/>
    <col min="3586" max="3586" width="7.6640625" style="56" customWidth="1"/>
    <col min="3587" max="3587" width="10.1640625" style="56" customWidth="1"/>
    <col min="3588" max="3588" width="19" style="56" customWidth="1"/>
    <col min="3589" max="3589" width="5.83203125" style="56" customWidth="1"/>
    <col min="3590" max="3590" width="2.6640625" style="56" customWidth="1"/>
    <col min="3591" max="3591" width="9.33203125" style="56"/>
    <col min="3592" max="3592" width="1.6640625" style="56" customWidth="1"/>
    <col min="3593" max="3593" width="18.83203125" style="56" customWidth="1"/>
    <col min="3594" max="3594" width="10" style="56" customWidth="1"/>
    <col min="3595" max="3595" width="9" style="56" customWidth="1"/>
    <col min="3596" max="3596" width="9.33203125" style="56" customWidth="1"/>
    <col min="3597" max="3597" width="12.5" style="56" customWidth="1"/>
    <col min="3598" max="3598" width="15.6640625" style="56" customWidth="1"/>
    <col min="3599" max="3601" width="0" style="56" hidden="1" customWidth="1"/>
    <col min="3602" max="3638" width="10.6640625" style="56" customWidth="1"/>
    <col min="3639" max="3640" width="9.33203125" style="56"/>
    <col min="3641" max="3663" width="10.6640625" style="56" customWidth="1"/>
    <col min="3664" max="3839" width="9.33203125" style="56"/>
    <col min="3840" max="3840" width="8" style="56" customWidth="1"/>
    <col min="3841" max="3841" width="9.33203125" style="56"/>
    <col min="3842" max="3842" width="7.6640625" style="56" customWidth="1"/>
    <col min="3843" max="3843" width="10.1640625" style="56" customWidth="1"/>
    <col min="3844" max="3844" width="19" style="56" customWidth="1"/>
    <col min="3845" max="3845" width="5.83203125" style="56" customWidth="1"/>
    <col min="3846" max="3846" width="2.6640625" style="56" customWidth="1"/>
    <col min="3847" max="3847" width="9.33203125" style="56"/>
    <col min="3848" max="3848" width="1.6640625" style="56" customWidth="1"/>
    <col min="3849" max="3849" width="18.83203125" style="56" customWidth="1"/>
    <col min="3850" max="3850" width="10" style="56" customWidth="1"/>
    <col min="3851" max="3851" width="9" style="56" customWidth="1"/>
    <col min="3852" max="3852" width="9.33203125" style="56" customWidth="1"/>
    <col min="3853" max="3853" width="12.5" style="56" customWidth="1"/>
    <col min="3854" max="3854" width="15.6640625" style="56" customWidth="1"/>
    <col min="3855" max="3857" width="0" style="56" hidden="1" customWidth="1"/>
    <col min="3858" max="3894" width="10.6640625" style="56" customWidth="1"/>
    <col min="3895" max="3896" width="9.33203125" style="56"/>
    <col min="3897" max="3919" width="10.6640625" style="56" customWidth="1"/>
    <col min="3920" max="4095" width="9.33203125" style="56"/>
    <col min="4096" max="4096" width="8" style="56" customWidth="1"/>
    <col min="4097" max="4097" width="9.33203125" style="56"/>
    <col min="4098" max="4098" width="7.6640625" style="56" customWidth="1"/>
    <col min="4099" max="4099" width="10.1640625" style="56" customWidth="1"/>
    <col min="4100" max="4100" width="19" style="56" customWidth="1"/>
    <col min="4101" max="4101" width="5.83203125" style="56" customWidth="1"/>
    <col min="4102" max="4102" width="2.6640625" style="56" customWidth="1"/>
    <col min="4103" max="4103" width="9.33203125" style="56"/>
    <col min="4104" max="4104" width="1.6640625" style="56" customWidth="1"/>
    <col min="4105" max="4105" width="18.83203125" style="56" customWidth="1"/>
    <col min="4106" max="4106" width="10" style="56" customWidth="1"/>
    <col min="4107" max="4107" width="9" style="56" customWidth="1"/>
    <col min="4108" max="4108" width="9.33203125" style="56" customWidth="1"/>
    <col min="4109" max="4109" width="12.5" style="56" customWidth="1"/>
    <col min="4110" max="4110" width="15.6640625" style="56" customWidth="1"/>
    <col min="4111" max="4113" width="0" style="56" hidden="1" customWidth="1"/>
    <col min="4114" max="4150" width="10.6640625" style="56" customWidth="1"/>
    <col min="4151" max="4152" width="9.33203125" style="56"/>
    <col min="4153" max="4175" width="10.6640625" style="56" customWidth="1"/>
    <col min="4176" max="4351" width="9.33203125" style="56"/>
    <col min="4352" max="4352" width="8" style="56" customWidth="1"/>
    <col min="4353" max="4353" width="9.33203125" style="56"/>
    <col min="4354" max="4354" width="7.6640625" style="56" customWidth="1"/>
    <col min="4355" max="4355" width="10.1640625" style="56" customWidth="1"/>
    <col min="4356" max="4356" width="19" style="56" customWidth="1"/>
    <col min="4357" max="4357" width="5.83203125" style="56" customWidth="1"/>
    <col min="4358" max="4358" width="2.6640625" style="56" customWidth="1"/>
    <col min="4359" max="4359" width="9.33203125" style="56"/>
    <col min="4360" max="4360" width="1.6640625" style="56" customWidth="1"/>
    <col min="4361" max="4361" width="18.83203125" style="56" customWidth="1"/>
    <col min="4362" max="4362" width="10" style="56" customWidth="1"/>
    <col min="4363" max="4363" width="9" style="56" customWidth="1"/>
    <col min="4364" max="4364" width="9.33203125" style="56" customWidth="1"/>
    <col min="4365" max="4365" width="12.5" style="56" customWidth="1"/>
    <col min="4366" max="4366" width="15.6640625" style="56" customWidth="1"/>
    <col min="4367" max="4369" width="0" style="56" hidden="1" customWidth="1"/>
    <col min="4370" max="4406" width="10.6640625" style="56" customWidth="1"/>
    <col min="4407" max="4408" width="9.33203125" style="56"/>
    <col min="4409" max="4431" width="10.6640625" style="56" customWidth="1"/>
    <col min="4432" max="4607" width="9.33203125" style="56"/>
    <col min="4608" max="4608" width="8" style="56" customWidth="1"/>
    <col min="4609" max="4609" width="9.33203125" style="56"/>
    <col min="4610" max="4610" width="7.6640625" style="56" customWidth="1"/>
    <col min="4611" max="4611" width="10.1640625" style="56" customWidth="1"/>
    <col min="4612" max="4612" width="19" style="56" customWidth="1"/>
    <col min="4613" max="4613" width="5.83203125" style="56" customWidth="1"/>
    <col min="4614" max="4614" width="2.6640625" style="56" customWidth="1"/>
    <col min="4615" max="4615" width="9.33203125" style="56"/>
    <col min="4616" max="4616" width="1.6640625" style="56" customWidth="1"/>
    <col min="4617" max="4617" width="18.83203125" style="56" customWidth="1"/>
    <col min="4618" max="4618" width="10" style="56" customWidth="1"/>
    <col min="4619" max="4619" width="9" style="56" customWidth="1"/>
    <col min="4620" max="4620" width="9.33203125" style="56" customWidth="1"/>
    <col min="4621" max="4621" width="12.5" style="56" customWidth="1"/>
    <col min="4622" max="4622" width="15.6640625" style="56" customWidth="1"/>
    <col min="4623" max="4625" width="0" style="56" hidden="1" customWidth="1"/>
    <col min="4626" max="4662" width="10.6640625" style="56" customWidth="1"/>
    <col min="4663" max="4664" width="9.33203125" style="56"/>
    <col min="4665" max="4687" width="10.6640625" style="56" customWidth="1"/>
    <col min="4688" max="4863" width="9.33203125" style="56"/>
    <col min="4864" max="4864" width="8" style="56" customWidth="1"/>
    <col min="4865" max="4865" width="9.33203125" style="56"/>
    <col min="4866" max="4866" width="7.6640625" style="56" customWidth="1"/>
    <col min="4867" max="4867" width="10.1640625" style="56" customWidth="1"/>
    <col min="4868" max="4868" width="19" style="56" customWidth="1"/>
    <col min="4869" max="4869" width="5.83203125" style="56" customWidth="1"/>
    <col min="4870" max="4870" width="2.6640625" style="56" customWidth="1"/>
    <col min="4871" max="4871" width="9.33203125" style="56"/>
    <col min="4872" max="4872" width="1.6640625" style="56" customWidth="1"/>
    <col min="4873" max="4873" width="18.83203125" style="56" customWidth="1"/>
    <col min="4874" max="4874" width="10" style="56" customWidth="1"/>
    <col min="4875" max="4875" width="9" style="56" customWidth="1"/>
    <col min="4876" max="4876" width="9.33203125" style="56" customWidth="1"/>
    <col min="4877" max="4877" width="12.5" style="56" customWidth="1"/>
    <col min="4878" max="4878" width="15.6640625" style="56" customWidth="1"/>
    <col min="4879" max="4881" width="0" style="56" hidden="1" customWidth="1"/>
    <col min="4882" max="4918" width="10.6640625" style="56" customWidth="1"/>
    <col min="4919" max="4920" width="9.33203125" style="56"/>
    <col min="4921" max="4943" width="10.6640625" style="56" customWidth="1"/>
    <col min="4944" max="5119" width="9.33203125" style="56"/>
    <col min="5120" max="5120" width="8" style="56" customWidth="1"/>
    <col min="5121" max="5121" width="9.33203125" style="56"/>
    <col min="5122" max="5122" width="7.6640625" style="56" customWidth="1"/>
    <col min="5123" max="5123" width="10.1640625" style="56" customWidth="1"/>
    <col min="5124" max="5124" width="19" style="56" customWidth="1"/>
    <col min="5125" max="5125" width="5.83203125" style="56" customWidth="1"/>
    <col min="5126" max="5126" width="2.6640625" style="56" customWidth="1"/>
    <col min="5127" max="5127" width="9.33203125" style="56"/>
    <col min="5128" max="5128" width="1.6640625" style="56" customWidth="1"/>
    <col min="5129" max="5129" width="18.83203125" style="56" customWidth="1"/>
    <col min="5130" max="5130" width="10" style="56" customWidth="1"/>
    <col min="5131" max="5131" width="9" style="56" customWidth="1"/>
    <col min="5132" max="5132" width="9.33203125" style="56" customWidth="1"/>
    <col min="5133" max="5133" width="12.5" style="56" customWidth="1"/>
    <col min="5134" max="5134" width="15.6640625" style="56" customWidth="1"/>
    <col min="5135" max="5137" width="0" style="56" hidden="1" customWidth="1"/>
    <col min="5138" max="5174" width="10.6640625" style="56" customWidth="1"/>
    <col min="5175" max="5176" width="9.33203125" style="56"/>
    <col min="5177" max="5199" width="10.6640625" style="56" customWidth="1"/>
    <col min="5200" max="5375" width="9.33203125" style="56"/>
    <col min="5376" max="5376" width="8" style="56" customWidth="1"/>
    <col min="5377" max="5377" width="9.33203125" style="56"/>
    <col min="5378" max="5378" width="7.6640625" style="56" customWidth="1"/>
    <col min="5379" max="5379" width="10.1640625" style="56" customWidth="1"/>
    <col min="5380" max="5380" width="19" style="56" customWidth="1"/>
    <col min="5381" max="5381" width="5.83203125" style="56" customWidth="1"/>
    <col min="5382" max="5382" width="2.6640625" style="56" customWidth="1"/>
    <col min="5383" max="5383" width="9.33203125" style="56"/>
    <col min="5384" max="5384" width="1.6640625" style="56" customWidth="1"/>
    <col min="5385" max="5385" width="18.83203125" style="56" customWidth="1"/>
    <col min="5386" max="5386" width="10" style="56" customWidth="1"/>
    <col min="5387" max="5387" width="9" style="56" customWidth="1"/>
    <col min="5388" max="5388" width="9.33203125" style="56" customWidth="1"/>
    <col min="5389" max="5389" width="12.5" style="56" customWidth="1"/>
    <col min="5390" max="5390" width="15.6640625" style="56" customWidth="1"/>
    <col min="5391" max="5393" width="0" style="56" hidden="1" customWidth="1"/>
    <col min="5394" max="5430" width="10.6640625" style="56" customWidth="1"/>
    <col min="5431" max="5432" width="9.33203125" style="56"/>
    <col min="5433" max="5455" width="10.6640625" style="56" customWidth="1"/>
    <col min="5456" max="5631" width="9.33203125" style="56"/>
    <col min="5632" max="5632" width="8" style="56" customWidth="1"/>
    <col min="5633" max="5633" width="9.33203125" style="56"/>
    <col min="5634" max="5634" width="7.6640625" style="56" customWidth="1"/>
    <col min="5635" max="5635" width="10.1640625" style="56" customWidth="1"/>
    <col min="5636" max="5636" width="19" style="56" customWidth="1"/>
    <col min="5637" max="5637" width="5.83203125" style="56" customWidth="1"/>
    <col min="5638" max="5638" width="2.6640625" style="56" customWidth="1"/>
    <col min="5639" max="5639" width="9.33203125" style="56"/>
    <col min="5640" max="5640" width="1.6640625" style="56" customWidth="1"/>
    <col min="5641" max="5641" width="18.83203125" style="56" customWidth="1"/>
    <col min="5642" max="5642" width="10" style="56" customWidth="1"/>
    <col min="5643" max="5643" width="9" style="56" customWidth="1"/>
    <col min="5644" max="5644" width="9.33203125" style="56" customWidth="1"/>
    <col min="5645" max="5645" width="12.5" style="56" customWidth="1"/>
    <col min="5646" max="5646" width="15.6640625" style="56" customWidth="1"/>
    <col min="5647" max="5649" width="0" style="56" hidden="1" customWidth="1"/>
    <col min="5650" max="5686" width="10.6640625" style="56" customWidth="1"/>
    <col min="5687" max="5688" width="9.33203125" style="56"/>
    <col min="5689" max="5711" width="10.6640625" style="56" customWidth="1"/>
    <col min="5712" max="5887" width="9.33203125" style="56"/>
    <col min="5888" max="5888" width="8" style="56" customWidth="1"/>
    <col min="5889" max="5889" width="9.33203125" style="56"/>
    <col min="5890" max="5890" width="7.6640625" style="56" customWidth="1"/>
    <col min="5891" max="5891" width="10.1640625" style="56" customWidth="1"/>
    <col min="5892" max="5892" width="19" style="56" customWidth="1"/>
    <col min="5893" max="5893" width="5.83203125" style="56" customWidth="1"/>
    <col min="5894" max="5894" width="2.6640625" style="56" customWidth="1"/>
    <col min="5895" max="5895" width="9.33203125" style="56"/>
    <col min="5896" max="5896" width="1.6640625" style="56" customWidth="1"/>
    <col min="5897" max="5897" width="18.83203125" style="56" customWidth="1"/>
    <col min="5898" max="5898" width="10" style="56" customWidth="1"/>
    <col min="5899" max="5899" width="9" style="56" customWidth="1"/>
    <col min="5900" max="5900" width="9.33203125" style="56" customWidth="1"/>
    <col min="5901" max="5901" width="12.5" style="56" customWidth="1"/>
    <col min="5902" max="5902" width="15.6640625" style="56" customWidth="1"/>
    <col min="5903" max="5905" width="0" style="56" hidden="1" customWidth="1"/>
    <col min="5906" max="5942" width="10.6640625" style="56" customWidth="1"/>
    <col min="5943" max="5944" width="9.33203125" style="56"/>
    <col min="5945" max="5967" width="10.6640625" style="56" customWidth="1"/>
    <col min="5968" max="6143" width="9.33203125" style="56"/>
    <col min="6144" max="6144" width="8" style="56" customWidth="1"/>
    <col min="6145" max="6145" width="9.33203125" style="56"/>
    <col min="6146" max="6146" width="7.6640625" style="56" customWidth="1"/>
    <col min="6147" max="6147" width="10.1640625" style="56" customWidth="1"/>
    <col min="6148" max="6148" width="19" style="56" customWidth="1"/>
    <col min="6149" max="6149" width="5.83203125" style="56" customWidth="1"/>
    <col min="6150" max="6150" width="2.6640625" style="56" customWidth="1"/>
    <col min="6151" max="6151" width="9.33203125" style="56"/>
    <col min="6152" max="6152" width="1.6640625" style="56" customWidth="1"/>
    <col min="6153" max="6153" width="18.83203125" style="56" customWidth="1"/>
    <col min="6154" max="6154" width="10" style="56" customWidth="1"/>
    <col min="6155" max="6155" width="9" style="56" customWidth="1"/>
    <col min="6156" max="6156" width="9.33203125" style="56" customWidth="1"/>
    <col min="6157" max="6157" width="12.5" style="56" customWidth="1"/>
    <col min="6158" max="6158" width="15.6640625" style="56" customWidth="1"/>
    <col min="6159" max="6161" width="0" style="56" hidden="1" customWidth="1"/>
    <col min="6162" max="6198" width="10.6640625" style="56" customWidth="1"/>
    <col min="6199" max="6200" width="9.33203125" style="56"/>
    <col min="6201" max="6223" width="10.6640625" style="56" customWidth="1"/>
    <col min="6224" max="6399" width="9.33203125" style="56"/>
    <col min="6400" max="6400" width="8" style="56" customWidth="1"/>
    <col min="6401" max="6401" width="9.33203125" style="56"/>
    <col min="6402" max="6402" width="7.6640625" style="56" customWidth="1"/>
    <col min="6403" max="6403" width="10.1640625" style="56" customWidth="1"/>
    <col min="6404" max="6404" width="19" style="56" customWidth="1"/>
    <col min="6405" max="6405" width="5.83203125" style="56" customWidth="1"/>
    <col min="6406" max="6406" width="2.6640625" style="56" customWidth="1"/>
    <col min="6407" max="6407" width="9.33203125" style="56"/>
    <col min="6408" max="6408" width="1.6640625" style="56" customWidth="1"/>
    <col min="6409" max="6409" width="18.83203125" style="56" customWidth="1"/>
    <col min="6410" max="6410" width="10" style="56" customWidth="1"/>
    <col min="6411" max="6411" width="9" style="56" customWidth="1"/>
    <col min="6412" max="6412" width="9.33203125" style="56" customWidth="1"/>
    <col min="6413" max="6413" width="12.5" style="56" customWidth="1"/>
    <col min="6414" max="6414" width="15.6640625" style="56" customWidth="1"/>
    <col min="6415" max="6417" width="0" style="56" hidden="1" customWidth="1"/>
    <col min="6418" max="6454" width="10.6640625" style="56" customWidth="1"/>
    <col min="6455" max="6456" width="9.33203125" style="56"/>
    <col min="6457" max="6479" width="10.6640625" style="56" customWidth="1"/>
    <col min="6480" max="6655" width="9.33203125" style="56"/>
    <col min="6656" max="6656" width="8" style="56" customWidth="1"/>
    <col min="6657" max="6657" width="9.33203125" style="56"/>
    <col min="6658" max="6658" width="7.6640625" style="56" customWidth="1"/>
    <col min="6659" max="6659" width="10.1640625" style="56" customWidth="1"/>
    <col min="6660" max="6660" width="19" style="56" customWidth="1"/>
    <col min="6661" max="6661" width="5.83203125" style="56" customWidth="1"/>
    <col min="6662" max="6662" width="2.6640625" style="56" customWidth="1"/>
    <col min="6663" max="6663" width="9.33203125" style="56"/>
    <col min="6664" max="6664" width="1.6640625" style="56" customWidth="1"/>
    <col min="6665" max="6665" width="18.83203125" style="56" customWidth="1"/>
    <col min="6666" max="6666" width="10" style="56" customWidth="1"/>
    <col min="6667" max="6667" width="9" style="56" customWidth="1"/>
    <col min="6668" max="6668" width="9.33203125" style="56" customWidth="1"/>
    <col min="6669" max="6669" width="12.5" style="56" customWidth="1"/>
    <col min="6670" max="6670" width="15.6640625" style="56" customWidth="1"/>
    <col min="6671" max="6673" width="0" style="56" hidden="1" customWidth="1"/>
    <col min="6674" max="6710" width="10.6640625" style="56" customWidth="1"/>
    <col min="6711" max="6712" width="9.33203125" style="56"/>
    <col min="6713" max="6735" width="10.6640625" style="56" customWidth="1"/>
    <col min="6736" max="6911" width="9.33203125" style="56"/>
    <col min="6912" max="6912" width="8" style="56" customWidth="1"/>
    <col min="6913" max="6913" width="9.33203125" style="56"/>
    <col min="6914" max="6914" width="7.6640625" style="56" customWidth="1"/>
    <col min="6915" max="6915" width="10.1640625" style="56" customWidth="1"/>
    <col min="6916" max="6916" width="19" style="56" customWidth="1"/>
    <col min="6917" max="6917" width="5.83203125" style="56" customWidth="1"/>
    <col min="6918" max="6918" width="2.6640625" style="56" customWidth="1"/>
    <col min="6919" max="6919" width="9.33203125" style="56"/>
    <col min="6920" max="6920" width="1.6640625" style="56" customWidth="1"/>
    <col min="6921" max="6921" width="18.83203125" style="56" customWidth="1"/>
    <col min="6922" max="6922" width="10" style="56" customWidth="1"/>
    <col min="6923" max="6923" width="9" style="56" customWidth="1"/>
    <col min="6924" max="6924" width="9.33203125" style="56" customWidth="1"/>
    <col min="6925" max="6925" width="12.5" style="56" customWidth="1"/>
    <col min="6926" max="6926" width="15.6640625" style="56" customWidth="1"/>
    <col min="6927" max="6929" width="0" style="56" hidden="1" customWidth="1"/>
    <col min="6930" max="6966" width="10.6640625" style="56" customWidth="1"/>
    <col min="6967" max="6968" width="9.33203125" style="56"/>
    <col min="6969" max="6991" width="10.6640625" style="56" customWidth="1"/>
    <col min="6992" max="7167" width="9.33203125" style="56"/>
    <col min="7168" max="7168" width="8" style="56" customWidth="1"/>
    <col min="7169" max="7169" width="9.33203125" style="56"/>
    <col min="7170" max="7170" width="7.6640625" style="56" customWidth="1"/>
    <col min="7171" max="7171" width="10.1640625" style="56" customWidth="1"/>
    <col min="7172" max="7172" width="19" style="56" customWidth="1"/>
    <col min="7173" max="7173" width="5.83203125" style="56" customWidth="1"/>
    <col min="7174" max="7174" width="2.6640625" style="56" customWidth="1"/>
    <col min="7175" max="7175" width="9.33203125" style="56"/>
    <col min="7176" max="7176" width="1.6640625" style="56" customWidth="1"/>
    <col min="7177" max="7177" width="18.83203125" style="56" customWidth="1"/>
    <col min="7178" max="7178" width="10" style="56" customWidth="1"/>
    <col min="7179" max="7179" width="9" style="56" customWidth="1"/>
    <col min="7180" max="7180" width="9.33203125" style="56" customWidth="1"/>
    <col min="7181" max="7181" width="12.5" style="56" customWidth="1"/>
    <col min="7182" max="7182" width="15.6640625" style="56" customWidth="1"/>
    <col min="7183" max="7185" width="0" style="56" hidden="1" customWidth="1"/>
    <col min="7186" max="7222" width="10.6640625" style="56" customWidth="1"/>
    <col min="7223" max="7224" width="9.33203125" style="56"/>
    <col min="7225" max="7247" width="10.6640625" style="56" customWidth="1"/>
    <col min="7248" max="7423" width="9.33203125" style="56"/>
    <col min="7424" max="7424" width="8" style="56" customWidth="1"/>
    <col min="7425" max="7425" width="9.33203125" style="56"/>
    <col min="7426" max="7426" width="7.6640625" style="56" customWidth="1"/>
    <col min="7427" max="7427" width="10.1640625" style="56" customWidth="1"/>
    <col min="7428" max="7428" width="19" style="56" customWidth="1"/>
    <col min="7429" max="7429" width="5.83203125" style="56" customWidth="1"/>
    <col min="7430" max="7430" width="2.6640625" style="56" customWidth="1"/>
    <col min="7431" max="7431" width="9.33203125" style="56"/>
    <col min="7432" max="7432" width="1.6640625" style="56" customWidth="1"/>
    <col min="7433" max="7433" width="18.83203125" style="56" customWidth="1"/>
    <col min="7434" max="7434" width="10" style="56" customWidth="1"/>
    <col min="7435" max="7435" width="9" style="56" customWidth="1"/>
    <col min="7436" max="7436" width="9.33203125" style="56" customWidth="1"/>
    <col min="7437" max="7437" width="12.5" style="56" customWidth="1"/>
    <col min="7438" max="7438" width="15.6640625" style="56" customWidth="1"/>
    <col min="7439" max="7441" width="0" style="56" hidden="1" customWidth="1"/>
    <col min="7442" max="7478" width="10.6640625" style="56" customWidth="1"/>
    <col min="7479" max="7480" width="9.33203125" style="56"/>
    <col min="7481" max="7503" width="10.6640625" style="56" customWidth="1"/>
    <col min="7504" max="7679" width="9.33203125" style="56"/>
    <col min="7680" max="7680" width="8" style="56" customWidth="1"/>
    <col min="7681" max="7681" width="9.33203125" style="56"/>
    <col min="7682" max="7682" width="7.6640625" style="56" customWidth="1"/>
    <col min="7683" max="7683" width="10.1640625" style="56" customWidth="1"/>
    <col min="7684" max="7684" width="19" style="56" customWidth="1"/>
    <col min="7685" max="7685" width="5.83203125" style="56" customWidth="1"/>
    <col min="7686" max="7686" width="2.6640625" style="56" customWidth="1"/>
    <col min="7687" max="7687" width="9.33203125" style="56"/>
    <col min="7688" max="7688" width="1.6640625" style="56" customWidth="1"/>
    <col min="7689" max="7689" width="18.83203125" style="56" customWidth="1"/>
    <col min="7690" max="7690" width="10" style="56" customWidth="1"/>
    <col min="7691" max="7691" width="9" style="56" customWidth="1"/>
    <col min="7692" max="7692" width="9.33203125" style="56" customWidth="1"/>
    <col min="7693" max="7693" width="12.5" style="56" customWidth="1"/>
    <col min="7694" max="7694" width="15.6640625" style="56" customWidth="1"/>
    <col min="7695" max="7697" width="0" style="56" hidden="1" customWidth="1"/>
    <col min="7698" max="7734" width="10.6640625" style="56" customWidth="1"/>
    <col min="7735" max="7736" width="9.33203125" style="56"/>
    <col min="7737" max="7759" width="10.6640625" style="56" customWidth="1"/>
    <col min="7760" max="7935" width="9.33203125" style="56"/>
    <col min="7936" max="7936" width="8" style="56" customWidth="1"/>
    <col min="7937" max="7937" width="9.33203125" style="56"/>
    <col min="7938" max="7938" width="7.6640625" style="56" customWidth="1"/>
    <col min="7939" max="7939" width="10.1640625" style="56" customWidth="1"/>
    <col min="7940" max="7940" width="19" style="56" customWidth="1"/>
    <col min="7941" max="7941" width="5.83203125" style="56" customWidth="1"/>
    <col min="7942" max="7942" width="2.6640625" style="56" customWidth="1"/>
    <col min="7943" max="7943" width="9.33203125" style="56"/>
    <col min="7944" max="7944" width="1.6640625" style="56" customWidth="1"/>
    <col min="7945" max="7945" width="18.83203125" style="56" customWidth="1"/>
    <col min="7946" max="7946" width="10" style="56" customWidth="1"/>
    <col min="7947" max="7947" width="9" style="56" customWidth="1"/>
    <col min="7948" max="7948" width="9.33203125" style="56" customWidth="1"/>
    <col min="7949" max="7949" width="12.5" style="56" customWidth="1"/>
    <col min="7950" max="7950" width="15.6640625" style="56" customWidth="1"/>
    <col min="7951" max="7953" width="0" style="56" hidden="1" customWidth="1"/>
    <col min="7954" max="7990" width="10.6640625" style="56" customWidth="1"/>
    <col min="7991" max="7992" width="9.33203125" style="56"/>
    <col min="7993" max="8015" width="10.6640625" style="56" customWidth="1"/>
    <col min="8016" max="8191" width="9.33203125" style="56"/>
    <col min="8192" max="8192" width="8" style="56" customWidth="1"/>
    <col min="8193" max="8193" width="9.33203125" style="56"/>
    <col min="8194" max="8194" width="7.6640625" style="56" customWidth="1"/>
    <col min="8195" max="8195" width="10.1640625" style="56" customWidth="1"/>
    <col min="8196" max="8196" width="19" style="56" customWidth="1"/>
    <col min="8197" max="8197" width="5.83203125" style="56" customWidth="1"/>
    <col min="8198" max="8198" width="2.6640625" style="56" customWidth="1"/>
    <col min="8199" max="8199" width="9.33203125" style="56"/>
    <col min="8200" max="8200" width="1.6640625" style="56" customWidth="1"/>
    <col min="8201" max="8201" width="18.83203125" style="56" customWidth="1"/>
    <col min="8202" max="8202" width="10" style="56" customWidth="1"/>
    <col min="8203" max="8203" width="9" style="56" customWidth="1"/>
    <col min="8204" max="8204" width="9.33203125" style="56" customWidth="1"/>
    <col min="8205" max="8205" width="12.5" style="56" customWidth="1"/>
    <col min="8206" max="8206" width="15.6640625" style="56" customWidth="1"/>
    <col min="8207" max="8209" width="0" style="56" hidden="1" customWidth="1"/>
    <col min="8210" max="8246" width="10.6640625" style="56" customWidth="1"/>
    <col min="8247" max="8248" width="9.33203125" style="56"/>
    <col min="8249" max="8271" width="10.6640625" style="56" customWidth="1"/>
    <col min="8272" max="8447" width="9.33203125" style="56"/>
    <col min="8448" max="8448" width="8" style="56" customWidth="1"/>
    <col min="8449" max="8449" width="9.33203125" style="56"/>
    <col min="8450" max="8450" width="7.6640625" style="56" customWidth="1"/>
    <col min="8451" max="8451" width="10.1640625" style="56" customWidth="1"/>
    <col min="8452" max="8452" width="19" style="56" customWidth="1"/>
    <col min="8453" max="8453" width="5.83203125" style="56" customWidth="1"/>
    <col min="8454" max="8454" width="2.6640625" style="56" customWidth="1"/>
    <col min="8455" max="8455" width="9.33203125" style="56"/>
    <col min="8456" max="8456" width="1.6640625" style="56" customWidth="1"/>
    <col min="8457" max="8457" width="18.83203125" style="56" customWidth="1"/>
    <col min="8458" max="8458" width="10" style="56" customWidth="1"/>
    <col min="8459" max="8459" width="9" style="56" customWidth="1"/>
    <col min="8460" max="8460" width="9.33203125" style="56" customWidth="1"/>
    <col min="8461" max="8461" width="12.5" style="56" customWidth="1"/>
    <col min="8462" max="8462" width="15.6640625" style="56" customWidth="1"/>
    <col min="8463" max="8465" width="0" style="56" hidden="1" customWidth="1"/>
    <col min="8466" max="8502" width="10.6640625" style="56" customWidth="1"/>
    <col min="8503" max="8504" width="9.33203125" style="56"/>
    <col min="8505" max="8527" width="10.6640625" style="56" customWidth="1"/>
    <col min="8528" max="8703" width="9.33203125" style="56"/>
    <col min="8704" max="8704" width="8" style="56" customWidth="1"/>
    <col min="8705" max="8705" width="9.33203125" style="56"/>
    <col min="8706" max="8706" width="7.6640625" style="56" customWidth="1"/>
    <col min="8707" max="8707" width="10.1640625" style="56" customWidth="1"/>
    <col min="8708" max="8708" width="19" style="56" customWidth="1"/>
    <col min="8709" max="8709" width="5.83203125" style="56" customWidth="1"/>
    <col min="8710" max="8710" width="2.6640625" style="56" customWidth="1"/>
    <col min="8711" max="8711" width="9.33203125" style="56"/>
    <col min="8712" max="8712" width="1.6640625" style="56" customWidth="1"/>
    <col min="8713" max="8713" width="18.83203125" style="56" customWidth="1"/>
    <col min="8714" max="8714" width="10" style="56" customWidth="1"/>
    <col min="8715" max="8715" width="9" style="56" customWidth="1"/>
    <col min="8716" max="8716" width="9.33203125" style="56" customWidth="1"/>
    <col min="8717" max="8717" width="12.5" style="56" customWidth="1"/>
    <col min="8718" max="8718" width="15.6640625" style="56" customWidth="1"/>
    <col min="8719" max="8721" width="0" style="56" hidden="1" customWidth="1"/>
    <col min="8722" max="8758" width="10.6640625" style="56" customWidth="1"/>
    <col min="8759" max="8760" width="9.33203125" style="56"/>
    <col min="8761" max="8783" width="10.6640625" style="56" customWidth="1"/>
    <col min="8784" max="8959" width="9.33203125" style="56"/>
    <col min="8960" max="8960" width="8" style="56" customWidth="1"/>
    <col min="8961" max="8961" width="9.33203125" style="56"/>
    <col min="8962" max="8962" width="7.6640625" style="56" customWidth="1"/>
    <col min="8963" max="8963" width="10.1640625" style="56" customWidth="1"/>
    <col min="8964" max="8964" width="19" style="56" customWidth="1"/>
    <col min="8965" max="8965" width="5.83203125" style="56" customWidth="1"/>
    <col min="8966" max="8966" width="2.6640625" style="56" customWidth="1"/>
    <col min="8967" max="8967" width="9.33203125" style="56"/>
    <col min="8968" max="8968" width="1.6640625" style="56" customWidth="1"/>
    <col min="8969" max="8969" width="18.83203125" style="56" customWidth="1"/>
    <col min="8970" max="8970" width="10" style="56" customWidth="1"/>
    <col min="8971" max="8971" width="9" style="56" customWidth="1"/>
    <col min="8972" max="8972" width="9.33203125" style="56" customWidth="1"/>
    <col min="8973" max="8973" width="12.5" style="56" customWidth="1"/>
    <col min="8974" max="8974" width="15.6640625" style="56" customWidth="1"/>
    <col min="8975" max="8977" width="0" style="56" hidden="1" customWidth="1"/>
    <col min="8978" max="9014" width="10.6640625" style="56" customWidth="1"/>
    <col min="9015" max="9016" width="9.33203125" style="56"/>
    <col min="9017" max="9039" width="10.6640625" style="56" customWidth="1"/>
    <col min="9040" max="9215" width="9.33203125" style="56"/>
    <col min="9216" max="9216" width="8" style="56" customWidth="1"/>
    <col min="9217" max="9217" width="9.33203125" style="56"/>
    <col min="9218" max="9218" width="7.6640625" style="56" customWidth="1"/>
    <col min="9219" max="9219" width="10.1640625" style="56" customWidth="1"/>
    <col min="9220" max="9220" width="19" style="56" customWidth="1"/>
    <col min="9221" max="9221" width="5.83203125" style="56" customWidth="1"/>
    <col min="9222" max="9222" width="2.6640625" style="56" customWidth="1"/>
    <col min="9223" max="9223" width="9.33203125" style="56"/>
    <col min="9224" max="9224" width="1.6640625" style="56" customWidth="1"/>
    <col min="9225" max="9225" width="18.83203125" style="56" customWidth="1"/>
    <col min="9226" max="9226" width="10" style="56" customWidth="1"/>
    <col min="9227" max="9227" width="9" style="56" customWidth="1"/>
    <col min="9228" max="9228" width="9.33203125" style="56" customWidth="1"/>
    <col min="9229" max="9229" width="12.5" style="56" customWidth="1"/>
    <col min="9230" max="9230" width="15.6640625" style="56" customWidth="1"/>
    <col min="9231" max="9233" width="0" style="56" hidden="1" customWidth="1"/>
    <col min="9234" max="9270" width="10.6640625" style="56" customWidth="1"/>
    <col min="9271" max="9272" width="9.33203125" style="56"/>
    <col min="9273" max="9295" width="10.6640625" style="56" customWidth="1"/>
    <col min="9296" max="9471" width="9.33203125" style="56"/>
    <col min="9472" max="9472" width="8" style="56" customWidth="1"/>
    <col min="9473" max="9473" width="9.33203125" style="56"/>
    <col min="9474" max="9474" width="7.6640625" style="56" customWidth="1"/>
    <col min="9475" max="9475" width="10.1640625" style="56" customWidth="1"/>
    <col min="9476" max="9476" width="19" style="56" customWidth="1"/>
    <col min="9477" max="9477" width="5.83203125" style="56" customWidth="1"/>
    <col min="9478" max="9478" width="2.6640625" style="56" customWidth="1"/>
    <col min="9479" max="9479" width="9.33203125" style="56"/>
    <col min="9480" max="9480" width="1.6640625" style="56" customWidth="1"/>
    <col min="9481" max="9481" width="18.83203125" style="56" customWidth="1"/>
    <col min="9482" max="9482" width="10" style="56" customWidth="1"/>
    <col min="9483" max="9483" width="9" style="56" customWidth="1"/>
    <col min="9484" max="9484" width="9.33203125" style="56" customWidth="1"/>
    <col min="9485" max="9485" width="12.5" style="56" customWidth="1"/>
    <col min="9486" max="9486" width="15.6640625" style="56" customWidth="1"/>
    <col min="9487" max="9489" width="0" style="56" hidden="1" customWidth="1"/>
    <col min="9490" max="9526" width="10.6640625" style="56" customWidth="1"/>
    <col min="9527" max="9528" width="9.33203125" style="56"/>
    <col min="9529" max="9551" width="10.6640625" style="56" customWidth="1"/>
    <col min="9552" max="9727" width="9.33203125" style="56"/>
    <col min="9728" max="9728" width="8" style="56" customWidth="1"/>
    <col min="9729" max="9729" width="9.33203125" style="56"/>
    <col min="9730" max="9730" width="7.6640625" style="56" customWidth="1"/>
    <col min="9731" max="9731" width="10.1640625" style="56" customWidth="1"/>
    <col min="9732" max="9732" width="19" style="56" customWidth="1"/>
    <col min="9733" max="9733" width="5.83203125" style="56" customWidth="1"/>
    <col min="9734" max="9734" width="2.6640625" style="56" customWidth="1"/>
    <col min="9735" max="9735" width="9.33203125" style="56"/>
    <col min="9736" max="9736" width="1.6640625" style="56" customWidth="1"/>
    <col min="9737" max="9737" width="18.83203125" style="56" customWidth="1"/>
    <col min="9738" max="9738" width="10" style="56" customWidth="1"/>
    <col min="9739" max="9739" width="9" style="56" customWidth="1"/>
    <col min="9740" max="9740" width="9.33203125" style="56" customWidth="1"/>
    <col min="9741" max="9741" width="12.5" style="56" customWidth="1"/>
    <col min="9742" max="9742" width="15.6640625" style="56" customWidth="1"/>
    <col min="9743" max="9745" width="0" style="56" hidden="1" customWidth="1"/>
    <col min="9746" max="9782" width="10.6640625" style="56" customWidth="1"/>
    <col min="9783" max="9784" width="9.33203125" style="56"/>
    <col min="9785" max="9807" width="10.6640625" style="56" customWidth="1"/>
    <col min="9808" max="9983" width="9.33203125" style="56"/>
    <col min="9984" max="9984" width="8" style="56" customWidth="1"/>
    <col min="9985" max="9985" width="9.33203125" style="56"/>
    <col min="9986" max="9986" width="7.6640625" style="56" customWidth="1"/>
    <col min="9987" max="9987" width="10.1640625" style="56" customWidth="1"/>
    <col min="9988" max="9988" width="19" style="56" customWidth="1"/>
    <col min="9989" max="9989" width="5.83203125" style="56" customWidth="1"/>
    <col min="9990" max="9990" width="2.6640625" style="56" customWidth="1"/>
    <col min="9991" max="9991" width="9.33203125" style="56"/>
    <col min="9992" max="9992" width="1.6640625" style="56" customWidth="1"/>
    <col min="9993" max="9993" width="18.83203125" style="56" customWidth="1"/>
    <col min="9994" max="9994" width="10" style="56" customWidth="1"/>
    <col min="9995" max="9995" width="9" style="56" customWidth="1"/>
    <col min="9996" max="9996" width="9.33203125" style="56" customWidth="1"/>
    <col min="9997" max="9997" width="12.5" style="56" customWidth="1"/>
    <col min="9998" max="9998" width="15.6640625" style="56" customWidth="1"/>
    <col min="9999" max="10001" width="0" style="56" hidden="1" customWidth="1"/>
    <col min="10002" max="10038" width="10.6640625" style="56" customWidth="1"/>
    <col min="10039" max="10040" width="9.33203125" style="56"/>
    <col min="10041" max="10063" width="10.6640625" style="56" customWidth="1"/>
    <col min="10064" max="10239" width="9.33203125" style="56"/>
    <col min="10240" max="10240" width="8" style="56" customWidth="1"/>
    <col min="10241" max="10241" width="9.33203125" style="56"/>
    <col min="10242" max="10242" width="7.6640625" style="56" customWidth="1"/>
    <col min="10243" max="10243" width="10.1640625" style="56" customWidth="1"/>
    <col min="10244" max="10244" width="19" style="56" customWidth="1"/>
    <col min="10245" max="10245" width="5.83203125" style="56" customWidth="1"/>
    <col min="10246" max="10246" width="2.6640625" style="56" customWidth="1"/>
    <col min="10247" max="10247" width="9.33203125" style="56"/>
    <col min="10248" max="10248" width="1.6640625" style="56" customWidth="1"/>
    <col min="10249" max="10249" width="18.83203125" style="56" customWidth="1"/>
    <col min="10250" max="10250" width="10" style="56" customWidth="1"/>
    <col min="10251" max="10251" width="9" style="56" customWidth="1"/>
    <col min="10252" max="10252" width="9.33203125" style="56" customWidth="1"/>
    <col min="10253" max="10253" width="12.5" style="56" customWidth="1"/>
    <col min="10254" max="10254" width="15.6640625" style="56" customWidth="1"/>
    <col min="10255" max="10257" width="0" style="56" hidden="1" customWidth="1"/>
    <col min="10258" max="10294" width="10.6640625" style="56" customWidth="1"/>
    <col min="10295" max="10296" width="9.33203125" style="56"/>
    <col min="10297" max="10319" width="10.6640625" style="56" customWidth="1"/>
    <col min="10320" max="10495" width="9.33203125" style="56"/>
    <col min="10496" max="10496" width="8" style="56" customWidth="1"/>
    <col min="10497" max="10497" width="9.33203125" style="56"/>
    <col min="10498" max="10498" width="7.6640625" style="56" customWidth="1"/>
    <col min="10499" max="10499" width="10.1640625" style="56" customWidth="1"/>
    <col min="10500" max="10500" width="19" style="56" customWidth="1"/>
    <col min="10501" max="10501" width="5.83203125" style="56" customWidth="1"/>
    <col min="10502" max="10502" width="2.6640625" style="56" customWidth="1"/>
    <col min="10503" max="10503" width="9.33203125" style="56"/>
    <col min="10504" max="10504" width="1.6640625" style="56" customWidth="1"/>
    <col min="10505" max="10505" width="18.83203125" style="56" customWidth="1"/>
    <col min="10506" max="10506" width="10" style="56" customWidth="1"/>
    <col min="10507" max="10507" width="9" style="56" customWidth="1"/>
    <col min="10508" max="10508" width="9.33203125" style="56" customWidth="1"/>
    <col min="10509" max="10509" width="12.5" style="56" customWidth="1"/>
    <col min="10510" max="10510" width="15.6640625" style="56" customWidth="1"/>
    <col min="10511" max="10513" width="0" style="56" hidden="1" customWidth="1"/>
    <col min="10514" max="10550" width="10.6640625" style="56" customWidth="1"/>
    <col min="10551" max="10552" width="9.33203125" style="56"/>
    <col min="10553" max="10575" width="10.6640625" style="56" customWidth="1"/>
    <col min="10576" max="10751" width="9.33203125" style="56"/>
    <col min="10752" max="10752" width="8" style="56" customWidth="1"/>
    <col min="10753" max="10753" width="9.33203125" style="56"/>
    <col min="10754" max="10754" width="7.6640625" style="56" customWidth="1"/>
    <col min="10755" max="10755" width="10.1640625" style="56" customWidth="1"/>
    <col min="10756" max="10756" width="19" style="56" customWidth="1"/>
    <col min="10757" max="10757" width="5.83203125" style="56" customWidth="1"/>
    <col min="10758" max="10758" width="2.6640625" style="56" customWidth="1"/>
    <col min="10759" max="10759" width="9.33203125" style="56"/>
    <col min="10760" max="10760" width="1.6640625" style="56" customWidth="1"/>
    <col min="10761" max="10761" width="18.83203125" style="56" customWidth="1"/>
    <col min="10762" max="10762" width="10" style="56" customWidth="1"/>
    <col min="10763" max="10763" width="9" style="56" customWidth="1"/>
    <col min="10764" max="10764" width="9.33203125" style="56" customWidth="1"/>
    <col min="10765" max="10765" width="12.5" style="56" customWidth="1"/>
    <col min="10766" max="10766" width="15.6640625" style="56" customWidth="1"/>
    <col min="10767" max="10769" width="0" style="56" hidden="1" customWidth="1"/>
    <col min="10770" max="10806" width="10.6640625" style="56" customWidth="1"/>
    <col min="10807" max="10808" width="9.33203125" style="56"/>
    <col min="10809" max="10831" width="10.6640625" style="56" customWidth="1"/>
    <col min="10832" max="11007" width="9.33203125" style="56"/>
    <col min="11008" max="11008" width="8" style="56" customWidth="1"/>
    <col min="11009" max="11009" width="9.33203125" style="56"/>
    <col min="11010" max="11010" width="7.6640625" style="56" customWidth="1"/>
    <col min="11011" max="11011" width="10.1640625" style="56" customWidth="1"/>
    <col min="11012" max="11012" width="19" style="56" customWidth="1"/>
    <col min="11013" max="11013" width="5.83203125" style="56" customWidth="1"/>
    <col min="11014" max="11014" width="2.6640625" style="56" customWidth="1"/>
    <col min="11015" max="11015" width="9.33203125" style="56"/>
    <col min="11016" max="11016" width="1.6640625" style="56" customWidth="1"/>
    <col min="11017" max="11017" width="18.83203125" style="56" customWidth="1"/>
    <col min="11018" max="11018" width="10" style="56" customWidth="1"/>
    <col min="11019" max="11019" width="9" style="56" customWidth="1"/>
    <col min="11020" max="11020" width="9.33203125" style="56" customWidth="1"/>
    <col min="11021" max="11021" width="12.5" style="56" customWidth="1"/>
    <col min="11022" max="11022" width="15.6640625" style="56" customWidth="1"/>
    <col min="11023" max="11025" width="0" style="56" hidden="1" customWidth="1"/>
    <col min="11026" max="11062" width="10.6640625" style="56" customWidth="1"/>
    <col min="11063" max="11064" width="9.33203125" style="56"/>
    <col min="11065" max="11087" width="10.6640625" style="56" customWidth="1"/>
    <col min="11088" max="11263" width="9.33203125" style="56"/>
    <col min="11264" max="11264" width="8" style="56" customWidth="1"/>
    <col min="11265" max="11265" width="9.33203125" style="56"/>
    <col min="11266" max="11266" width="7.6640625" style="56" customWidth="1"/>
    <col min="11267" max="11267" width="10.1640625" style="56" customWidth="1"/>
    <col min="11268" max="11268" width="19" style="56" customWidth="1"/>
    <col min="11269" max="11269" width="5.83203125" style="56" customWidth="1"/>
    <col min="11270" max="11270" width="2.6640625" style="56" customWidth="1"/>
    <col min="11271" max="11271" width="9.33203125" style="56"/>
    <col min="11272" max="11272" width="1.6640625" style="56" customWidth="1"/>
    <col min="11273" max="11273" width="18.83203125" style="56" customWidth="1"/>
    <col min="11274" max="11274" width="10" style="56" customWidth="1"/>
    <col min="11275" max="11275" width="9" style="56" customWidth="1"/>
    <col min="11276" max="11276" width="9.33203125" style="56" customWidth="1"/>
    <col min="11277" max="11277" width="12.5" style="56" customWidth="1"/>
    <col min="11278" max="11278" width="15.6640625" style="56" customWidth="1"/>
    <col min="11279" max="11281" width="0" style="56" hidden="1" customWidth="1"/>
    <col min="11282" max="11318" width="10.6640625" style="56" customWidth="1"/>
    <col min="11319" max="11320" width="9.33203125" style="56"/>
    <col min="11321" max="11343" width="10.6640625" style="56" customWidth="1"/>
    <col min="11344" max="11519" width="9.33203125" style="56"/>
    <col min="11520" max="11520" width="8" style="56" customWidth="1"/>
    <col min="11521" max="11521" width="9.33203125" style="56"/>
    <col min="11522" max="11522" width="7.6640625" style="56" customWidth="1"/>
    <col min="11523" max="11523" width="10.1640625" style="56" customWidth="1"/>
    <col min="11524" max="11524" width="19" style="56" customWidth="1"/>
    <col min="11525" max="11525" width="5.83203125" style="56" customWidth="1"/>
    <col min="11526" max="11526" width="2.6640625" style="56" customWidth="1"/>
    <col min="11527" max="11527" width="9.33203125" style="56"/>
    <col min="11528" max="11528" width="1.6640625" style="56" customWidth="1"/>
    <col min="11529" max="11529" width="18.83203125" style="56" customWidth="1"/>
    <col min="11530" max="11530" width="10" style="56" customWidth="1"/>
    <col min="11531" max="11531" width="9" style="56" customWidth="1"/>
    <col min="11532" max="11532" width="9.33203125" style="56" customWidth="1"/>
    <col min="11533" max="11533" width="12.5" style="56" customWidth="1"/>
    <col min="11534" max="11534" width="15.6640625" style="56" customWidth="1"/>
    <col min="11535" max="11537" width="0" style="56" hidden="1" customWidth="1"/>
    <col min="11538" max="11574" width="10.6640625" style="56" customWidth="1"/>
    <col min="11575" max="11576" width="9.33203125" style="56"/>
    <col min="11577" max="11599" width="10.6640625" style="56" customWidth="1"/>
    <col min="11600" max="11775" width="9.33203125" style="56"/>
    <col min="11776" max="11776" width="8" style="56" customWidth="1"/>
    <col min="11777" max="11777" width="9.33203125" style="56"/>
    <col min="11778" max="11778" width="7.6640625" style="56" customWidth="1"/>
    <col min="11779" max="11779" width="10.1640625" style="56" customWidth="1"/>
    <col min="11780" max="11780" width="19" style="56" customWidth="1"/>
    <col min="11781" max="11781" width="5.83203125" style="56" customWidth="1"/>
    <col min="11782" max="11782" width="2.6640625" style="56" customWidth="1"/>
    <col min="11783" max="11783" width="9.33203125" style="56"/>
    <col min="11784" max="11784" width="1.6640625" style="56" customWidth="1"/>
    <col min="11785" max="11785" width="18.83203125" style="56" customWidth="1"/>
    <col min="11786" max="11786" width="10" style="56" customWidth="1"/>
    <col min="11787" max="11787" width="9" style="56" customWidth="1"/>
    <col min="11788" max="11788" width="9.33203125" style="56" customWidth="1"/>
    <col min="11789" max="11789" width="12.5" style="56" customWidth="1"/>
    <col min="11790" max="11790" width="15.6640625" style="56" customWidth="1"/>
    <col min="11791" max="11793" width="0" style="56" hidden="1" customWidth="1"/>
    <col min="11794" max="11830" width="10.6640625" style="56" customWidth="1"/>
    <col min="11831" max="11832" width="9.33203125" style="56"/>
    <col min="11833" max="11855" width="10.6640625" style="56" customWidth="1"/>
    <col min="11856" max="12031" width="9.33203125" style="56"/>
    <col min="12032" max="12032" width="8" style="56" customWidth="1"/>
    <col min="12033" max="12033" width="9.33203125" style="56"/>
    <col min="12034" max="12034" width="7.6640625" style="56" customWidth="1"/>
    <col min="12035" max="12035" width="10.1640625" style="56" customWidth="1"/>
    <col min="12036" max="12036" width="19" style="56" customWidth="1"/>
    <col min="12037" max="12037" width="5.83203125" style="56" customWidth="1"/>
    <col min="12038" max="12038" width="2.6640625" style="56" customWidth="1"/>
    <col min="12039" max="12039" width="9.33203125" style="56"/>
    <col min="12040" max="12040" width="1.6640625" style="56" customWidth="1"/>
    <col min="12041" max="12041" width="18.83203125" style="56" customWidth="1"/>
    <col min="12042" max="12042" width="10" style="56" customWidth="1"/>
    <col min="12043" max="12043" width="9" style="56" customWidth="1"/>
    <col min="12044" max="12044" width="9.33203125" style="56" customWidth="1"/>
    <col min="12045" max="12045" width="12.5" style="56" customWidth="1"/>
    <col min="12046" max="12046" width="15.6640625" style="56" customWidth="1"/>
    <col min="12047" max="12049" width="0" style="56" hidden="1" customWidth="1"/>
    <col min="12050" max="12086" width="10.6640625" style="56" customWidth="1"/>
    <col min="12087" max="12088" width="9.33203125" style="56"/>
    <col min="12089" max="12111" width="10.6640625" style="56" customWidth="1"/>
    <col min="12112" max="12287" width="9.33203125" style="56"/>
    <col min="12288" max="12288" width="8" style="56" customWidth="1"/>
    <col min="12289" max="12289" width="9.33203125" style="56"/>
    <col min="12290" max="12290" width="7.6640625" style="56" customWidth="1"/>
    <col min="12291" max="12291" width="10.1640625" style="56" customWidth="1"/>
    <col min="12292" max="12292" width="19" style="56" customWidth="1"/>
    <col min="12293" max="12293" width="5.83203125" style="56" customWidth="1"/>
    <col min="12294" max="12294" width="2.6640625" style="56" customWidth="1"/>
    <col min="12295" max="12295" width="9.33203125" style="56"/>
    <col min="12296" max="12296" width="1.6640625" style="56" customWidth="1"/>
    <col min="12297" max="12297" width="18.83203125" style="56" customWidth="1"/>
    <col min="12298" max="12298" width="10" style="56" customWidth="1"/>
    <col min="12299" max="12299" width="9" style="56" customWidth="1"/>
    <col min="12300" max="12300" width="9.33203125" style="56" customWidth="1"/>
    <col min="12301" max="12301" width="12.5" style="56" customWidth="1"/>
    <col min="12302" max="12302" width="15.6640625" style="56" customWidth="1"/>
    <col min="12303" max="12305" width="0" style="56" hidden="1" customWidth="1"/>
    <col min="12306" max="12342" width="10.6640625" style="56" customWidth="1"/>
    <col min="12343" max="12344" width="9.33203125" style="56"/>
    <col min="12345" max="12367" width="10.6640625" style="56" customWidth="1"/>
    <col min="12368" max="12543" width="9.33203125" style="56"/>
    <col min="12544" max="12544" width="8" style="56" customWidth="1"/>
    <col min="12545" max="12545" width="9.33203125" style="56"/>
    <col min="12546" max="12546" width="7.6640625" style="56" customWidth="1"/>
    <col min="12547" max="12547" width="10.1640625" style="56" customWidth="1"/>
    <col min="12548" max="12548" width="19" style="56" customWidth="1"/>
    <col min="12549" max="12549" width="5.83203125" style="56" customWidth="1"/>
    <col min="12550" max="12550" width="2.6640625" style="56" customWidth="1"/>
    <col min="12551" max="12551" width="9.33203125" style="56"/>
    <col min="12552" max="12552" width="1.6640625" style="56" customWidth="1"/>
    <col min="12553" max="12553" width="18.83203125" style="56" customWidth="1"/>
    <col min="12554" max="12554" width="10" style="56" customWidth="1"/>
    <col min="12555" max="12555" width="9" style="56" customWidth="1"/>
    <col min="12556" max="12556" width="9.33203125" style="56" customWidth="1"/>
    <col min="12557" max="12557" width="12.5" style="56" customWidth="1"/>
    <col min="12558" max="12558" width="15.6640625" style="56" customWidth="1"/>
    <col min="12559" max="12561" width="0" style="56" hidden="1" customWidth="1"/>
    <col min="12562" max="12598" width="10.6640625" style="56" customWidth="1"/>
    <col min="12599" max="12600" width="9.33203125" style="56"/>
    <col min="12601" max="12623" width="10.6640625" style="56" customWidth="1"/>
    <col min="12624" max="12799" width="9.33203125" style="56"/>
    <col min="12800" max="12800" width="8" style="56" customWidth="1"/>
    <col min="12801" max="12801" width="9.33203125" style="56"/>
    <col min="12802" max="12802" width="7.6640625" style="56" customWidth="1"/>
    <col min="12803" max="12803" width="10.1640625" style="56" customWidth="1"/>
    <col min="12804" max="12804" width="19" style="56" customWidth="1"/>
    <col min="12805" max="12805" width="5.83203125" style="56" customWidth="1"/>
    <col min="12806" max="12806" width="2.6640625" style="56" customWidth="1"/>
    <col min="12807" max="12807" width="9.33203125" style="56"/>
    <col min="12808" max="12808" width="1.6640625" style="56" customWidth="1"/>
    <col min="12809" max="12809" width="18.83203125" style="56" customWidth="1"/>
    <col min="12810" max="12810" width="10" style="56" customWidth="1"/>
    <col min="12811" max="12811" width="9" style="56" customWidth="1"/>
    <col min="12812" max="12812" width="9.33203125" style="56" customWidth="1"/>
    <col min="12813" max="12813" width="12.5" style="56" customWidth="1"/>
    <col min="12814" max="12814" width="15.6640625" style="56" customWidth="1"/>
    <col min="12815" max="12817" width="0" style="56" hidden="1" customWidth="1"/>
    <col min="12818" max="12854" width="10.6640625" style="56" customWidth="1"/>
    <col min="12855" max="12856" width="9.33203125" style="56"/>
    <col min="12857" max="12879" width="10.6640625" style="56" customWidth="1"/>
    <col min="12880" max="13055" width="9.33203125" style="56"/>
    <col min="13056" max="13056" width="8" style="56" customWidth="1"/>
    <col min="13057" max="13057" width="9.33203125" style="56"/>
    <col min="13058" max="13058" width="7.6640625" style="56" customWidth="1"/>
    <col min="13059" max="13059" width="10.1640625" style="56" customWidth="1"/>
    <col min="13060" max="13060" width="19" style="56" customWidth="1"/>
    <col min="13061" max="13061" width="5.83203125" style="56" customWidth="1"/>
    <col min="13062" max="13062" width="2.6640625" style="56" customWidth="1"/>
    <col min="13063" max="13063" width="9.33203125" style="56"/>
    <col min="13064" max="13064" width="1.6640625" style="56" customWidth="1"/>
    <col min="13065" max="13065" width="18.83203125" style="56" customWidth="1"/>
    <col min="13066" max="13066" width="10" style="56" customWidth="1"/>
    <col min="13067" max="13067" width="9" style="56" customWidth="1"/>
    <col min="13068" max="13068" width="9.33203125" style="56" customWidth="1"/>
    <col min="13069" max="13069" width="12.5" style="56" customWidth="1"/>
    <col min="13070" max="13070" width="15.6640625" style="56" customWidth="1"/>
    <col min="13071" max="13073" width="0" style="56" hidden="1" customWidth="1"/>
    <col min="13074" max="13110" width="10.6640625" style="56" customWidth="1"/>
    <col min="13111" max="13112" width="9.33203125" style="56"/>
    <col min="13113" max="13135" width="10.6640625" style="56" customWidth="1"/>
    <col min="13136" max="13311" width="9.33203125" style="56"/>
    <col min="13312" max="13312" width="8" style="56" customWidth="1"/>
    <col min="13313" max="13313" width="9.33203125" style="56"/>
    <col min="13314" max="13314" width="7.6640625" style="56" customWidth="1"/>
    <col min="13315" max="13315" width="10.1640625" style="56" customWidth="1"/>
    <col min="13316" max="13316" width="19" style="56" customWidth="1"/>
    <col min="13317" max="13317" width="5.83203125" style="56" customWidth="1"/>
    <col min="13318" max="13318" width="2.6640625" style="56" customWidth="1"/>
    <col min="13319" max="13319" width="9.33203125" style="56"/>
    <col min="13320" max="13320" width="1.6640625" style="56" customWidth="1"/>
    <col min="13321" max="13321" width="18.83203125" style="56" customWidth="1"/>
    <col min="13322" max="13322" width="10" style="56" customWidth="1"/>
    <col min="13323" max="13323" width="9" style="56" customWidth="1"/>
    <col min="13324" max="13324" width="9.33203125" style="56" customWidth="1"/>
    <col min="13325" max="13325" width="12.5" style="56" customWidth="1"/>
    <col min="13326" max="13326" width="15.6640625" style="56" customWidth="1"/>
    <col min="13327" max="13329" width="0" style="56" hidden="1" customWidth="1"/>
    <col min="13330" max="13366" width="10.6640625" style="56" customWidth="1"/>
    <col min="13367" max="13368" width="9.33203125" style="56"/>
    <col min="13369" max="13391" width="10.6640625" style="56" customWidth="1"/>
    <col min="13392" max="13567" width="9.33203125" style="56"/>
    <col min="13568" max="13568" width="8" style="56" customWidth="1"/>
    <col min="13569" max="13569" width="9.33203125" style="56"/>
    <col min="13570" max="13570" width="7.6640625" style="56" customWidth="1"/>
    <col min="13571" max="13571" width="10.1640625" style="56" customWidth="1"/>
    <col min="13572" max="13572" width="19" style="56" customWidth="1"/>
    <col min="13573" max="13573" width="5.83203125" style="56" customWidth="1"/>
    <col min="13574" max="13574" width="2.6640625" style="56" customWidth="1"/>
    <col min="13575" max="13575" width="9.33203125" style="56"/>
    <col min="13576" max="13576" width="1.6640625" style="56" customWidth="1"/>
    <col min="13577" max="13577" width="18.83203125" style="56" customWidth="1"/>
    <col min="13578" max="13578" width="10" style="56" customWidth="1"/>
    <col min="13579" max="13579" width="9" style="56" customWidth="1"/>
    <col min="13580" max="13580" width="9.33203125" style="56" customWidth="1"/>
    <col min="13581" max="13581" width="12.5" style="56" customWidth="1"/>
    <col min="13582" max="13582" width="15.6640625" style="56" customWidth="1"/>
    <col min="13583" max="13585" width="0" style="56" hidden="1" customWidth="1"/>
    <col min="13586" max="13622" width="10.6640625" style="56" customWidth="1"/>
    <col min="13623" max="13624" width="9.33203125" style="56"/>
    <col min="13625" max="13647" width="10.6640625" style="56" customWidth="1"/>
    <col min="13648" max="13823" width="9.33203125" style="56"/>
    <col min="13824" max="13824" width="8" style="56" customWidth="1"/>
    <col min="13825" max="13825" width="9.33203125" style="56"/>
    <col min="13826" max="13826" width="7.6640625" style="56" customWidth="1"/>
    <col min="13827" max="13827" width="10.1640625" style="56" customWidth="1"/>
    <col min="13828" max="13828" width="19" style="56" customWidth="1"/>
    <col min="13829" max="13829" width="5.83203125" style="56" customWidth="1"/>
    <col min="13830" max="13830" width="2.6640625" style="56" customWidth="1"/>
    <col min="13831" max="13831" width="9.33203125" style="56"/>
    <col min="13832" max="13832" width="1.6640625" style="56" customWidth="1"/>
    <col min="13833" max="13833" width="18.83203125" style="56" customWidth="1"/>
    <col min="13834" max="13834" width="10" style="56" customWidth="1"/>
    <col min="13835" max="13835" width="9" style="56" customWidth="1"/>
    <col min="13836" max="13836" width="9.33203125" style="56" customWidth="1"/>
    <col min="13837" max="13837" width="12.5" style="56" customWidth="1"/>
    <col min="13838" max="13838" width="15.6640625" style="56" customWidth="1"/>
    <col min="13839" max="13841" width="0" style="56" hidden="1" customWidth="1"/>
    <col min="13842" max="13878" width="10.6640625" style="56" customWidth="1"/>
    <col min="13879" max="13880" width="9.33203125" style="56"/>
    <col min="13881" max="13903" width="10.6640625" style="56" customWidth="1"/>
    <col min="13904" max="14079" width="9.33203125" style="56"/>
    <col min="14080" max="14080" width="8" style="56" customWidth="1"/>
    <col min="14081" max="14081" width="9.33203125" style="56"/>
    <col min="14082" max="14082" width="7.6640625" style="56" customWidth="1"/>
    <col min="14083" max="14083" width="10.1640625" style="56" customWidth="1"/>
    <col min="14084" max="14084" width="19" style="56" customWidth="1"/>
    <col min="14085" max="14085" width="5.83203125" style="56" customWidth="1"/>
    <col min="14086" max="14086" width="2.6640625" style="56" customWidth="1"/>
    <col min="14087" max="14087" width="9.33203125" style="56"/>
    <col min="14088" max="14088" width="1.6640625" style="56" customWidth="1"/>
    <col min="14089" max="14089" width="18.83203125" style="56" customWidth="1"/>
    <col min="14090" max="14090" width="10" style="56" customWidth="1"/>
    <col min="14091" max="14091" width="9" style="56" customWidth="1"/>
    <col min="14092" max="14092" width="9.33203125" style="56" customWidth="1"/>
    <col min="14093" max="14093" width="12.5" style="56" customWidth="1"/>
    <col min="14094" max="14094" width="15.6640625" style="56" customWidth="1"/>
    <col min="14095" max="14097" width="0" style="56" hidden="1" customWidth="1"/>
    <col min="14098" max="14134" width="10.6640625" style="56" customWidth="1"/>
    <col min="14135" max="14136" width="9.33203125" style="56"/>
    <col min="14137" max="14159" width="10.6640625" style="56" customWidth="1"/>
    <col min="14160" max="14335" width="9.33203125" style="56"/>
    <col min="14336" max="14336" width="8" style="56" customWidth="1"/>
    <col min="14337" max="14337" width="9.33203125" style="56"/>
    <col min="14338" max="14338" width="7.6640625" style="56" customWidth="1"/>
    <col min="14339" max="14339" width="10.1640625" style="56" customWidth="1"/>
    <col min="14340" max="14340" width="19" style="56" customWidth="1"/>
    <col min="14341" max="14341" width="5.83203125" style="56" customWidth="1"/>
    <col min="14342" max="14342" width="2.6640625" style="56" customWidth="1"/>
    <col min="14343" max="14343" width="9.33203125" style="56"/>
    <col min="14344" max="14344" width="1.6640625" style="56" customWidth="1"/>
    <col min="14345" max="14345" width="18.83203125" style="56" customWidth="1"/>
    <col min="14346" max="14346" width="10" style="56" customWidth="1"/>
    <col min="14347" max="14347" width="9" style="56" customWidth="1"/>
    <col min="14348" max="14348" width="9.33203125" style="56" customWidth="1"/>
    <col min="14349" max="14349" width="12.5" style="56" customWidth="1"/>
    <col min="14350" max="14350" width="15.6640625" style="56" customWidth="1"/>
    <col min="14351" max="14353" width="0" style="56" hidden="1" customWidth="1"/>
    <col min="14354" max="14390" width="10.6640625" style="56" customWidth="1"/>
    <col min="14391" max="14392" width="9.33203125" style="56"/>
    <col min="14393" max="14415" width="10.6640625" style="56" customWidth="1"/>
    <col min="14416" max="14591" width="9.33203125" style="56"/>
    <col min="14592" max="14592" width="8" style="56" customWidth="1"/>
    <col min="14593" max="14593" width="9.33203125" style="56"/>
    <col min="14594" max="14594" width="7.6640625" style="56" customWidth="1"/>
    <col min="14595" max="14595" width="10.1640625" style="56" customWidth="1"/>
    <col min="14596" max="14596" width="19" style="56" customWidth="1"/>
    <col min="14597" max="14597" width="5.83203125" style="56" customWidth="1"/>
    <col min="14598" max="14598" width="2.6640625" style="56" customWidth="1"/>
    <col min="14599" max="14599" width="9.33203125" style="56"/>
    <col min="14600" max="14600" width="1.6640625" style="56" customWidth="1"/>
    <col min="14601" max="14601" width="18.83203125" style="56" customWidth="1"/>
    <col min="14602" max="14602" width="10" style="56" customWidth="1"/>
    <col min="14603" max="14603" width="9" style="56" customWidth="1"/>
    <col min="14604" max="14604" width="9.33203125" style="56" customWidth="1"/>
    <col min="14605" max="14605" width="12.5" style="56" customWidth="1"/>
    <col min="14606" max="14606" width="15.6640625" style="56" customWidth="1"/>
    <col min="14607" max="14609" width="0" style="56" hidden="1" customWidth="1"/>
    <col min="14610" max="14646" width="10.6640625" style="56" customWidth="1"/>
    <col min="14647" max="14648" width="9.33203125" style="56"/>
    <col min="14649" max="14671" width="10.6640625" style="56" customWidth="1"/>
    <col min="14672" max="14847" width="9.33203125" style="56"/>
    <col min="14848" max="14848" width="8" style="56" customWidth="1"/>
    <col min="14849" max="14849" width="9.33203125" style="56"/>
    <col min="14850" max="14850" width="7.6640625" style="56" customWidth="1"/>
    <col min="14851" max="14851" width="10.1640625" style="56" customWidth="1"/>
    <col min="14852" max="14852" width="19" style="56" customWidth="1"/>
    <col min="14853" max="14853" width="5.83203125" style="56" customWidth="1"/>
    <col min="14854" max="14854" width="2.6640625" style="56" customWidth="1"/>
    <col min="14855" max="14855" width="9.33203125" style="56"/>
    <col min="14856" max="14856" width="1.6640625" style="56" customWidth="1"/>
    <col min="14857" max="14857" width="18.83203125" style="56" customWidth="1"/>
    <col min="14858" max="14858" width="10" style="56" customWidth="1"/>
    <col min="14859" max="14859" width="9" style="56" customWidth="1"/>
    <col min="14860" max="14860" width="9.33203125" style="56" customWidth="1"/>
    <col min="14861" max="14861" width="12.5" style="56" customWidth="1"/>
    <col min="14862" max="14862" width="15.6640625" style="56" customWidth="1"/>
    <col min="14863" max="14865" width="0" style="56" hidden="1" customWidth="1"/>
    <col min="14866" max="14902" width="10.6640625" style="56" customWidth="1"/>
    <col min="14903" max="14904" width="9.33203125" style="56"/>
    <col min="14905" max="14927" width="10.6640625" style="56" customWidth="1"/>
    <col min="14928" max="15103" width="9.33203125" style="56"/>
    <col min="15104" max="15104" width="8" style="56" customWidth="1"/>
    <col min="15105" max="15105" width="9.33203125" style="56"/>
    <col min="15106" max="15106" width="7.6640625" style="56" customWidth="1"/>
    <col min="15107" max="15107" width="10.1640625" style="56" customWidth="1"/>
    <col min="15108" max="15108" width="19" style="56" customWidth="1"/>
    <col min="15109" max="15109" width="5.83203125" style="56" customWidth="1"/>
    <col min="15110" max="15110" width="2.6640625" style="56" customWidth="1"/>
    <col min="15111" max="15111" width="9.33203125" style="56"/>
    <col min="15112" max="15112" width="1.6640625" style="56" customWidth="1"/>
    <col min="15113" max="15113" width="18.83203125" style="56" customWidth="1"/>
    <col min="15114" max="15114" width="10" style="56" customWidth="1"/>
    <col min="15115" max="15115" width="9" style="56" customWidth="1"/>
    <col min="15116" max="15116" width="9.33203125" style="56" customWidth="1"/>
    <col min="15117" max="15117" width="12.5" style="56" customWidth="1"/>
    <col min="15118" max="15118" width="15.6640625" style="56" customWidth="1"/>
    <col min="15119" max="15121" width="0" style="56" hidden="1" customWidth="1"/>
    <col min="15122" max="15158" width="10.6640625" style="56" customWidth="1"/>
    <col min="15159" max="15160" width="9.33203125" style="56"/>
    <col min="15161" max="15183" width="10.6640625" style="56" customWidth="1"/>
    <col min="15184" max="15359" width="9.33203125" style="56"/>
    <col min="15360" max="15360" width="8" style="56" customWidth="1"/>
    <col min="15361" max="15361" width="9.33203125" style="56"/>
    <col min="15362" max="15362" width="7.6640625" style="56" customWidth="1"/>
    <col min="15363" max="15363" width="10.1640625" style="56" customWidth="1"/>
    <col min="15364" max="15364" width="19" style="56" customWidth="1"/>
    <col min="15365" max="15365" width="5.83203125" style="56" customWidth="1"/>
    <col min="15366" max="15366" width="2.6640625" style="56" customWidth="1"/>
    <col min="15367" max="15367" width="9.33203125" style="56"/>
    <col min="15368" max="15368" width="1.6640625" style="56" customWidth="1"/>
    <col min="15369" max="15369" width="18.83203125" style="56" customWidth="1"/>
    <col min="15370" max="15370" width="10" style="56" customWidth="1"/>
    <col min="15371" max="15371" width="9" style="56" customWidth="1"/>
    <col min="15372" max="15372" width="9.33203125" style="56" customWidth="1"/>
    <col min="15373" max="15373" width="12.5" style="56" customWidth="1"/>
    <col min="15374" max="15374" width="15.6640625" style="56" customWidth="1"/>
    <col min="15375" max="15377" width="0" style="56" hidden="1" customWidth="1"/>
    <col min="15378" max="15414" width="10.6640625" style="56" customWidth="1"/>
    <col min="15415" max="15416" width="9.33203125" style="56"/>
    <col min="15417" max="15439" width="10.6640625" style="56" customWidth="1"/>
    <col min="15440" max="15615" width="9.33203125" style="56"/>
    <col min="15616" max="15616" width="8" style="56" customWidth="1"/>
    <col min="15617" max="15617" width="9.33203125" style="56"/>
    <col min="15618" max="15618" width="7.6640625" style="56" customWidth="1"/>
    <col min="15619" max="15619" width="10.1640625" style="56" customWidth="1"/>
    <col min="15620" max="15620" width="19" style="56" customWidth="1"/>
    <col min="15621" max="15621" width="5.83203125" style="56" customWidth="1"/>
    <col min="15622" max="15622" width="2.6640625" style="56" customWidth="1"/>
    <col min="15623" max="15623" width="9.33203125" style="56"/>
    <col min="15624" max="15624" width="1.6640625" style="56" customWidth="1"/>
    <col min="15625" max="15625" width="18.83203125" style="56" customWidth="1"/>
    <col min="15626" max="15626" width="10" style="56" customWidth="1"/>
    <col min="15627" max="15627" width="9" style="56" customWidth="1"/>
    <col min="15628" max="15628" width="9.33203125" style="56" customWidth="1"/>
    <col min="15629" max="15629" width="12.5" style="56" customWidth="1"/>
    <col min="15630" max="15630" width="15.6640625" style="56" customWidth="1"/>
    <col min="15631" max="15633" width="0" style="56" hidden="1" customWidth="1"/>
    <col min="15634" max="15670" width="10.6640625" style="56" customWidth="1"/>
    <col min="15671" max="15672" width="9.33203125" style="56"/>
    <col min="15673" max="15695" width="10.6640625" style="56" customWidth="1"/>
    <col min="15696" max="15871" width="9.33203125" style="56"/>
    <col min="15872" max="15872" width="8" style="56" customWidth="1"/>
    <col min="15873" max="15873" width="9.33203125" style="56"/>
    <col min="15874" max="15874" width="7.6640625" style="56" customWidth="1"/>
    <col min="15875" max="15875" width="10.1640625" style="56" customWidth="1"/>
    <col min="15876" max="15876" width="19" style="56" customWidth="1"/>
    <col min="15877" max="15877" width="5.83203125" style="56" customWidth="1"/>
    <col min="15878" max="15878" width="2.6640625" style="56" customWidth="1"/>
    <col min="15879" max="15879" width="9.33203125" style="56"/>
    <col min="15880" max="15880" width="1.6640625" style="56" customWidth="1"/>
    <col min="15881" max="15881" width="18.83203125" style="56" customWidth="1"/>
    <col min="15882" max="15882" width="10" style="56" customWidth="1"/>
    <col min="15883" max="15883" width="9" style="56" customWidth="1"/>
    <col min="15884" max="15884" width="9.33203125" style="56" customWidth="1"/>
    <col min="15885" max="15885" width="12.5" style="56" customWidth="1"/>
    <col min="15886" max="15886" width="15.6640625" style="56" customWidth="1"/>
    <col min="15887" max="15889" width="0" style="56" hidden="1" customWidth="1"/>
    <col min="15890" max="15926" width="10.6640625" style="56" customWidth="1"/>
    <col min="15927" max="15928" width="9.33203125" style="56"/>
    <col min="15929" max="15951" width="10.6640625" style="56" customWidth="1"/>
    <col min="15952" max="16127" width="9.33203125" style="56"/>
    <col min="16128" max="16128" width="8" style="56" customWidth="1"/>
    <col min="16129" max="16129" width="9.33203125" style="56"/>
    <col min="16130" max="16130" width="7.6640625" style="56" customWidth="1"/>
    <col min="16131" max="16131" width="10.1640625" style="56" customWidth="1"/>
    <col min="16132" max="16132" width="19" style="56" customWidth="1"/>
    <col min="16133" max="16133" width="5.83203125" style="56" customWidth="1"/>
    <col min="16134" max="16134" width="2.6640625" style="56" customWidth="1"/>
    <col min="16135" max="16135" width="9.33203125" style="56"/>
    <col min="16136" max="16136" width="1.6640625" style="56" customWidth="1"/>
    <col min="16137" max="16137" width="18.83203125" style="56" customWidth="1"/>
    <col min="16138" max="16138" width="10" style="56" customWidth="1"/>
    <col min="16139" max="16139" width="9" style="56" customWidth="1"/>
    <col min="16140" max="16140" width="9.33203125" style="56" customWidth="1"/>
    <col min="16141" max="16141" width="12.5" style="56" customWidth="1"/>
    <col min="16142" max="16142" width="15.6640625" style="56" customWidth="1"/>
    <col min="16143" max="16145" width="0" style="56" hidden="1" customWidth="1"/>
    <col min="16146" max="16182" width="10.6640625" style="56" customWidth="1"/>
    <col min="16183" max="16184" width="9.33203125" style="56"/>
    <col min="16185" max="16207" width="10.6640625" style="56" customWidth="1"/>
    <col min="16208" max="16384" width="9.33203125" style="56"/>
  </cols>
  <sheetData>
    <row r="1" spans="1:28">
      <c r="A1" s="737" t="s">
        <v>520</v>
      </c>
      <c r="B1" s="737"/>
      <c r="C1" s="737"/>
      <c r="D1" s="737"/>
      <c r="E1" s="737"/>
      <c r="F1" s="737"/>
      <c r="G1" s="737"/>
      <c r="H1" s="737"/>
      <c r="I1" s="737"/>
      <c r="J1" s="737"/>
      <c r="K1" s="737"/>
      <c r="L1" s="737"/>
      <c r="M1" s="737"/>
      <c r="N1" s="737"/>
      <c r="O1" s="737"/>
      <c r="P1" s="55"/>
      <c r="Q1" s="55"/>
      <c r="R1" s="55"/>
      <c r="S1" s="55"/>
      <c r="T1" s="55"/>
      <c r="U1" s="55"/>
      <c r="V1" s="55"/>
      <c r="W1" s="55"/>
      <c r="X1" s="55"/>
      <c r="Y1" s="55"/>
      <c r="Z1" s="55"/>
      <c r="AA1" s="55"/>
      <c r="AB1" s="55"/>
    </row>
    <row r="2" spans="1:28">
      <c r="P2" s="55"/>
      <c r="Q2" s="55"/>
      <c r="R2" s="55"/>
      <c r="S2" s="55"/>
      <c r="T2" s="55"/>
      <c r="U2" s="55"/>
      <c r="V2" s="55"/>
      <c r="W2" s="55"/>
      <c r="X2" s="55"/>
      <c r="Y2" s="55"/>
      <c r="Z2" s="55"/>
      <c r="AA2" s="55"/>
      <c r="AB2" s="55"/>
    </row>
    <row r="3" spans="1:28" ht="54" customHeight="1" thickBot="1">
      <c r="A3" s="707" t="s">
        <v>313</v>
      </c>
      <c r="B3" s="707"/>
      <c r="C3" s="707"/>
      <c r="D3" s="707"/>
      <c r="E3" s="707"/>
      <c r="F3" s="708" t="s">
        <v>357</v>
      </c>
      <c r="G3" s="708"/>
      <c r="H3" s="708"/>
      <c r="I3" s="708"/>
      <c r="J3" s="708"/>
      <c r="K3" s="708"/>
      <c r="L3" s="708"/>
      <c r="M3" s="708"/>
      <c r="N3" s="708"/>
      <c r="P3" s="57"/>
      <c r="Q3" s="57"/>
      <c r="R3" s="57"/>
      <c r="S3" s="57"/>
      <c r="T3" s="57"/>
      <c r="U3" s="57"/>
      <c r="V3" s="57"/>
      <c r="W3" s="57"/>
      <c r="X3" s="57"/>
      <c r="Y3" s="57"/>
      <c r="Z3" s="57"/>
      <c r="AA3" s="57"/>
      <c r="AB3" s="57"/>
    </row>
    <row r="4" spans="1:28" ht="16.5" customHeight="1">
      <c r="A4" s="58"/>
      <c r="B4" s="58"/>
      <c r="C4" s="58"/>
      <c r="D4" s="58"/>
      <c r="E4" s="59"/>
      <c r="F4" s="60"/>
      <c r="G4" s="60"/>
      <c r="H4" s="60"/>
      <c r="I4" s="60"/>
      <c r="J4" s="60"/>
      <c r="K4" s="60"/>
      <c r="L4" s="60"/>
      <c r="M4" s="60"/>
      <c r="N4" s="60"/>
      <c r="P4" s="57"/>
      <c r="Q4" s="57"/>
      <c r="R4" s="57"/>
      <c r="S4" s="57"/>
      <c r="T4" s="57"/>
      <c r="U4" s="57"/>
      <c r="V4" s="57"/>
      <c r="W4" s="57"/>
      <c r="X4" s="57"/>
      <c r="Y4" s="57"/>
      <c r="Z4" s="57"/>
      <c r="AA4" s="57"/>
      <c r="AB4" s="57"/>
    </row>
    <row r="5" spans="1:28" ht="16.5" customHeight="1" thickBot="1">
      <c r="A5" s="710" t="s">
        <v>316</v>
      </c>
      <c r="B5" s="710"/>
      <c r="C5" s="710"/>
      <c r="D5" s="61">
        <v>244</v>
      </c>
      <c r="E5" s="62"/>
      <c r="F5" s="60"/>
      <c r="G5" s="60"/>
      <c r="H5" s="60"/>
      <c r="I5" s="60"/>
      <c r="J5" s="60"/>
      <c r="K5" s="60"/>
      <c r="L5" s="60"/>
      <c r="M5" s="60"/>
      <c r="N5" s="60"/>
      <c r="P5" s="57"/>
      <c r="Q5" s="57"/>
      <c r="R5" s="57"/>
      <c r="S5" s="57"/>
      <c r="T5" s="57"/>
      <c r="U5" s="57"/>
      <c r="V5" s="57"/>
      <c r="W5" s="57"/>
      <c r="X5" s="57"/>
      <c r="Y5" s="57"/>
      <c r="Z5" s="57"/>
      <c r="AA5" s="57"/>
      <c r="AB5" s="57"/>
    </row>
    <row r="6" spans="1:28" ht="16.5" customHeight="1">
      <c r="A6" s="84"/>
      <c r="B6" s="84"/>
      <c r="C6" s="84"/>
      <c r="D6" s="63"/>
      <c r="E6" s="64"/>
      <c r="F6" s="60"/>
      <c r="G6" s="60"/>
      <c r="H6" s="60"/>
      <c r="I6" s="60"/>
      <c r="J6" s="60"/>
      <c r="K6" s="60"/>
      <c r="L6" s="60"/>
      <c r="M6" s="60"/>
      <c r="N6" s="60"/>
      <c r="P6" s="57"/>
      <c r="Q6" s="57"/>
      <c r="R6" s="57"/>
      <c r="S6" s="57"/>
      <c r="T6" s="57"/>
      <c r="U6" s="57"/>
      <c r="V6" s="57"/>
      <c r="W6" s="57"/>
      <c r="X6" s="57"/>
      <c r="Y6" s="57"/>
      <c r="Z6" s="57"/>
      <c r="AA6" s="57"/>
      <c r="AB6" s="57"/>
    </row>
    <row r="7" spans="1:28">
      <c r="A7" s="709" t="s">
        <v>521</v>
      </c>
      <c r="B7" s="709"/>
      <c r="C7" s="709"/>
      <c r="D7" s="709"/>
      <c r="E7" s="709"/>
      <c r="F7" s="709"/>
      <c r="G7" s="709"/>
      <c r="H7" s="709"/>
      <c r="I7" s="709"/>
      <c r="J7" s="709"/>
      <c r="K7" s="709"/>
      <c r="L7" s="709"/>
      <c r="M7" s="709"/>
      <c r="N7" s="709"/>
      <c r="O7" s="709"/>
      <c r="P7" s="64"/>
      <c r="Q7" s="64"/>
      <c r="R7" s="64"/>
      <c r="S7" s="64"/>
      <c r="T7" s="64"/>
      <c r="U7" s="64"/>
      <c r="V7" s="64"/>
      <c r="W7" s="64"/>
      <c r="X7" s="64"/>
      <c r="Y7" s="64"/>
      <c r="Z7" s="64"/>
      <c r="AA7" s="64"/>
      <c r="AB7" s="64"/>
    </row>
    <row r="8" spans="1:28">
      <c r="A8" s="85"/>
      <c r="B8" s="85"/>
      <c r="C8" s="85"/>
      <c r="D8" s="85"/>
      <c r="E8" s="85"/>
      <c r="F8" s="85"/>
      <c r="G8" s="85"/>
      <c r="H8" s="85"/>
      <c r="I8" s="85"/>
      <c r="J8" s="85"/>
      <c r="K8" s="85"/>
      <c r="L8" s="85"/>
      <c r="M8" s="85"/>
      <c r="N8" s="85"/>
      <c r="P8" s="64"/>
      <c r="Q8" s="64"/>
      <c r="R8" s="64"/>
      <c r="S8" s="64"/>
      <c r="T8" s="64"/>
      <c r="U8" s="64"/>
      <c r="V8" s="64"/>
      <c r="W8" s="64"/>
      <c r="X8" s="64"/>
      <c r="Y8" s="64"/>
      <c r="Z8" s="64"/>
      <c r="AA8" s="64"/>
      <c r="AB8" s="64"/>
    </row>
    <row r="9" spans="1:28" ht="33" customHeight="1">
      <c r="A9" s="65" t="s">
        <v>318</v>
      </c>
      <c r="B9" s="738" t="s">
        <v>333</v>
      </c>
      <c r="C9" s="738"/>
      <c r="D9" s="738"/>
      <c r="E9" s="738" t="s">
        <v>358</v>
      </c>
      <c r="F9" s="738"/>
      <c r="G9" s="738"/>
      <c r="H9" s="739" t="s">
        <v>359</v>
      </c>
      <c r="I9" s="739"/>
      <c r="J9" s="739"/>
      <c r="K9" s="739" t="s">
        <v>360</v>
      </c>
      <c r="L9" s="739"/>
      <c r="M9" s="739"/>
      <c r="N9" s="739" t="s">
        <v>361</v>
      </c>
      <c r="O9" s="739"/>
      <c r="P9" s="739"/>
    </row>
    <row r="10" spans="1:28">
      <c r="A10" s="65">
        <v>1</v>
      </c>
      <c r="B10" s="738">
        <v>2</v>
      </c>
      <c r="C10" s="738"/>
      <c r="D10" s="738"/>
      <c r="E10" s="738">
        <v>3</v>
      </c>
      <c r="F10" s="738"/>
      <c r="G10" s="738"/>
      <c r="H10" s="738">
        <v>4</v>
      </c>
      <c r="I10" s="738"/>
      <c r="J10" s="738"/>
      <c r="K10" s="738">
        <v>5</v>
      </c>
      <c r="L10" s="738"/>
      <c r="M10" s="738"/>
      <c r="N10" s="738">
        <v>6</v>
      </c>
      <c r="O10" s="738"/>
      <c r="P10" s="738"/>
    </row>
    <row r="11" spans="1:28">
      <c r="A11" s="238">
        <v>1</v>
      </c>
      <c r="B11" s="740" t="s">
        <v>362</v>
      </c>
      <c r="C11" s="740"/>
      <c r="D11" s="740"/>
      <c r="E11" s="740">
        <v>1</v>
      </c>
      <c r="F11" s="740"/>
      <c r="G11" s="740"/>
      <c r="H11" s="740">
        <v>12</v>
      </c>
      <c r="I11" s="740"/>
      <c r="J11" s="740"/>
      <c r="K11" s="647">
        <f>N11/H11</f>
        <v>1200</v>
      </c>
      <c r="L11" s="647"/>
      <c r="M11" s="647"/>
      <c r="N11" s="647">
        <v>14400</v>
      </c>
      <c r="O11" s="647"/>
      <c r="P11" s="647"/>
    </row>
    <row r="12" spans="1:28" hidden="1">
      <c r="A12" s="117"/>
      <c r="B12" s="740"/>
      <c r="C12" s="740"/>
      <c r="D12" s="740"/>
      <c r="E12" s="740"/>
      <c r="F12" s="740"/>
      <c r="G12" s="740"/>
      <c r="H12" s="740"/>
      <c r="I12" s="740"/>
      <c r="J12" s="740"/>
      <c r="K12" s="647"/>
      <c r="L12" s="647"/>
      <c r="M12" s="647"/>
      <c r="N12" s="647"/>
      <c r="O12" s="647"/>
      <c r="P12" s="647"/>
    </row>
    <row r="13" spans="1:28" s="67" customFormat="1">
      <c r="A13" s="241"/>
      <c r="B13" s="748" t="s">
        <v>330</v>
      </c>
      <c r="C13" s="749"/>
      <c r="D13" s="750"/>
      <c r="E13" s="751"/>
      <c r="F13" s="751"/>
      <c r="G13" s="751"/>
      <c r="H13" s="751" t="s">
        <v>33</v>
      </c>
      <c r="I13" s="751"/>
      <c r="J13" s="751"/>
      <c r="K13" s="752" t="s">
        <v>33</v>
      </c>
      <c r="L13" s="752"/>
      <c r="M13" s="752"/>
      <c r="N13" s="752">
        <f>SUM(N11)</f>
        <v>14400</v>
      </c>
      <c r="O13" s="752"/>
      <c r="P13" s="752"/>
    </row>
    <row r="14" spans="1:28">
      <c r="A14" s="96"/>
      <c r="B14" s="96"/>
      <c r="C14" s="96"/>
      <c r="D14" s="96"/>
      <c r="E14" s="96"/>
      <c r="F14" s="96"/>
      <c r="G14" s="96"/>
      <c r="H14" s="96"/>
      <c r="I14" s="96"/>
      <c r="J14" s="96"/>
      <c r="K14" s="96"/>
      <c r="L14" s="96"/>
      <c r="M14" s="96"/>
      <c r="N14" s="96"/>
      <c r="O14" s="96"/>
      <c r="P14" s="96"/>
    </row>
    <row r="15" spans="1:28" ht="15.75" hidden="1" customHeight="1">
      <c r="A15" s="741" t="s">
        <v>383</v>
      </c>
      <c r="B15" s="741"/>
      <c r="C15" s="741"/>
      <c r="D15" s="741"/>
      <c r="E15" s="741"/>
      <c r="F15" s="741"/>
      <c r="G15" s="741"/>
      <c r="H15" s="741"/>
      <c r="I15" s="741"/>
      <c r="J15" s="741"/>
      <c r="K15" s="741"/>
      <c r="L15" s="741"/>
      <c r="M15" s="741"/>
      <c r="N15" s="741"/>
      <c r="O15" s="741"/>
      <c r="P15" s="96"/>
    </row>
    <row r="16" spans="1:28" ht="15.75" hidden="1" customHeight="1">
      <c r="A16" s="96"/>
      <c r="B16" s="96"/>
      <c r="C16" s="96"/>
      <c r="D16" s="96"/>
      <c r="E16" s="96"/>
      <c r="F16" s="96"/>
      <c r="G16" s="96"/>
      <c r="H16" s="96"/>
      <c r="I16" s="96"/>
      <c r="J16" s="96"/>
      <c r="K16" s="96"/>
      <c r="L16" s="96"/>
      <c r="M16" s="96"/>
      <c r="N16" s="96"/>
      <c r="O16" s="96"/>
      <c r="P16" s="96"/>
    </row>
    <row r="17" spans="1:33" ht="34.5" hidden="1" customHeight="1">
      <c r="A17" s="242" t="s">
        <v>318</v>
      </c>
      <c r="B17" s="742" t="s">
        <v>333</v>
      </c>
      <c r="C17" s="743"/>
      <c r="D17" s="743"/>
      <c r="E17" s="743"/>
      <c r="F17" s="743"/>
      <c r="G17" s="743"/>
      <c r="H17" s="743"/>
      <c r="I17" s="744"/>
      <c r="J17" s="745" t="s">
        <v>384</v>
      </c>
      <c r="K17" s="746"/>
      <c r="L17" s="747" t="s">
        <v>385</v>
      </c>
      <c r="M17" s="747"/>
      <c r="N17" s="747"/>
      <c r="O17" s="747"/>
      <c r="P17" s="96"/>
    </row>
    <row r="18" spans="1:33" ht="15.75" hidden="1" customHeight="1">
      <c r="A18" s="117">
        <v>1</v>
      </c>
      <c r="B18" s="653" t="s">
        <v>418</v>
      </c>
      <c r="C18" s="654"/>
      <c r="D18" s="654"/>
      <c r="E18" s="654"/>
      <c r="F18" s="654"/>
      <c r="G18" s="654"/>
      <c r="H18" s="654"/>
      <c r="I18" s="655"/>
      <c r="J18" s="740">
        <v>1</v>
      </c>
      <c r="K18" s="740"/>
      <c r="L18" s="647"/>
      <c r="M18" s="647"/>
      <c r="N18" s="647"/>
      <c r="O18" s="117"/>
      <c r="P18" s="96"/>
    </row>
    <row r="19" spans="1:33" s="96" customFormat="1" ht="15.75" hidden="1" customHeight="1">
      <c r="A19" s="117">
        <v>2</v>
      </c>
      <c r="B19" s="653" t="s">
        <v>388</v>
      </c>
      <c r="C19" s="654"/>
      <c r="D19" s="654"/>
      <c r="E19" s="654"/>
      <c r="F19" s="654"/>
      <c r="G19" s="654"/>
      <c r="H19" s="654"/>
      <c r="I19" s="655"/>
      <c r="J19" s="740">
        <v>12</v>
      </c>
      <c r="K19" s="740"/>
      <c r="L19" s="647"/>
      <c r="M19" s="647"/>
      <c r="N19" s="647"/>
      <c r="O19" s="117"/>
    </row>
    <row r="20" spans="1:33" s="96" customFormat="1" ht="15.75" hidden="1" customHeight="1">
      <c r="A20" s="117">
        <v>3</v>
      </c>
      <c r="B20" s="653" t="s">
        <v>453</v>
      </c>
      <c r="C20" s="654"/>
      <c r="D20" s="654"/>
      <c r="E20" s="654"/>
      <c r="F20" s="654"/>
      <c r="G20" s="654"/>
      <c r="H20" s="654"/>
      <c r="I20" s="655"/>
      <c r="J20" s="740">
        <v>13</v>
      </c>
      <c r="K20" s="740"/>
      <c r="L20" s="647"/>
      <c r="M20" s="647"/>
      <c r="N20" s="647"/>
      <c r="O20" s="117">
        <v>225</v>
      </c>
    </row>
    <row r="21" spans="1:33" s="96" customFormat="1" ht="15.75" hidden="1" customHeight="1">
      <c r="A21" s="117">
        <v>3</v>
      </c>
      <c r="B21" s="653" t="s">
        <v>454</v>
      </c>
      <c r="C21" s="654"/>
      <c r="D21" s="654"/>
      <c r="E21" s="654"/>
      <c r="F21" s="654"/>
      <c r="G21" s="654"/>
      <c r="H21" s="654"/>
      <c r="I21" s="655"/>
      <c r="J21" s="740">
        <v>12</v>
      </c>
      <c r="K21" s="740"/>
      <c r="L21" s="647"/>
      <c r="M21" s="647"/>
      <c r="N21" s="647"/>
      <c r="O21" s="117"/>
    </row>
    <row r="22" spans="1:33" s="96" customFormat="1" ht="15.75" hidden="1" customHeight="1">
      <c r="A22" s="117">
        <v>5</v>
      </c>
      <c r="B22" s="653" t="s">
        <v>455</v>
      </c>
      <c r="C22" s="654"/>
      <c r="D22" s="654"/>
      <c r="E22" s="654"/>
      <c r="F22" s="654"/>
      <c r="G22" s="654"/>
      <c r="H22" s="654"/>
      <c r="I22" s="655"/>
      <c r="J22" s="740">
        <v>1</v>
      </c>
      <c r="K22" s="740"/>
      <c r="L22" s="647"/>
      <c r="M22" s="647"/>
      <c r="N22" s="647"/>
      <c r="O22" s="117"/>
    </row>
    <row r="23" spans="1:33" s="96" customFormat="1" ht="15.75" hidden="1" customHeight="1">
      <c r="A23" s="118">
        <v>6</v>
      </c>
      <c r="B23" s="653" t="s">
        <v>456</v>
      </c>
      <c r="C23" s="654"/>
      <c r="D23" s="654"/>
      <c r="E23" s="654"/>
      <c r="F23" s="654"/>
      <c r="G23" s="654"/>
      <c r="H23" s="654"/>
      <c r="I23" s="655"/>
      <c r="J23" s="758">
        <v>1</v>
      </c>
      <c r="K23" s="758"/>
      <c r="L23" s="647"/>
      <c r="M23" s="647"/>
      <c r="N23" s="647"/>
      <c r="O23" s="117"/>
    </row>
    <row r="24" spans="1:33" s="117" customFormat="1" ht="15.75" hidden="1" customHeight="1">
      <c r="A24" s="117">
        <v>1</v>
      </c>
      <c r="B24" s="653" t="s">
        <v>386</v>
      </c>
      <c r="C24" s="654"/>
      <c r="D24" s="654"/>
      <c r="E24" s="654"/>
      <c r="F24" s="654"/>
      <c r="G24" s="654"/>
      <c r="H24" s="654"/>
      <c r="I24" s="655"/>
      <c r="J24" s="740">
        <v>1</v>
      </c>
      <c r="K24" s="740"/>
      <c r="L24" s="647"/>
      <c r="M24" s="647"/>
      <c r="N24" s="647"/>
      <c r="O24" s="647"/>
      <c r="P24" s="95"/>
      <c r="Q24" s="95"/>
      <c r="R24" s="95"/>
      <c r="S24" s="95"/>
      <c r="T24" s="95"/>
      <c r="U24" s="95"/>
      <c r="V24" s="95"/>
      <c r="W24" s="95"/>
      <c r="X24" s="95"/>
      <c r="Y24" s="95"/>
      <c r="Z24" s="95"/>
      <c r="AA24" s="95"/>
      <c r="AB24" s="95"/>
      <c r="AC24" s="95"/>
      <c r="AD24" s="95"/>
      <c r="AE24" s="95"/>
      <c r="AF24" s="95"/>
      <c r="AG24" s="119"/>
    </row>
    <row r="25" spans="1:33" s="65" customFormat="1" ht="15.75" hidden="1" customHeight="1">
      <c r="A25" s="117">
        <v>8</v>
      </c>
      <c r="B25" s="653" t="s">
        <v>457</v>
      </c>
      <c r="C25" s="753"/>
      <c r="D25" s="753"/>
      <c r="E25" s="753"/>
      <c r="F25" s="753"/>
      <c r="G25" s="753"/>
      <c r="H25" s="753"/>
      <c r="I25" s="754"/>
      <c r="J25" s="755">
        <v>1</v>
      </c>
      <c r="K25" s="756"/>
      <c r="L25" s="647"/>
      <c r="M25" s="757"/>
      <c r="N25" s="757"/>
      <c r="O25" s="117"/>
      <c r="P25" s="95"/>
      <c r="Q25" s="64"/>
      <c r="R25" s="64"/>
      <c r="S25" s="64"/>
      <c r="T25" s="64"/>
      <c r="U25" s="64"/>
      <c r="V25" s="64"/>
      <c r="W25" s="64"/>
      <c r="X25" s="64"/>
      <c r="Y25" s="64"/>
      <c r="Z25" s="64"/>
      <c r="AA25" s="64"/>
      <c r="AB25" s="64"/>
      <c r="AC25" s="64"/>
      <c r="AD25" s="64"/>
      <c r="AE25" s="64"/>
      <c r="AF25" s="64"/>
      <c r="AG25" s="120"/>
    </row>
    <row r="26" spans="1:33" s="65" customFormat="1" ht="15.75" hidden="1" customHeight="1">
      <c r="A26" s="117">
        <v>9</v>
      </c>
      <c r="B26" s="653" t="s">
        <v>458</v>
      </c>
      <c r="C26" s="753"/>
      <c r="D26" s="753"/>
      <c r="E26" s="753"/>
      <c r="F26" s="753"/>
      <c r="G26" s="753"/>
      <c r="H26" s="753"/>
      <c r="I26" s="754"/>
      <c r="J26" s="755">
        <v>1</v>
      </c>
      <c r="K26" s="756"/>
      <c r="L26" s="647"/>
      <c r="M26" s="757"/>
      <c r="N26" s="757"/>
      <c r="O26" s="117"/>
      <c r="P26" s="95"/>
      <c r="Q26" s="64"/>
      <c r="R26" s="64"/>
      <c r="S26" s="64"/>
      <c r="T26" s="64"/>
      <c r="U26" s="64"/>
      <c r="V26" s="64"/>
      <c r="W26" s="64"/>
      <c r="X26" s="64"/>
      <c r="Y26" s="64"/>
      <c r="Z26" s="64"/>
      <c r="AA26" s="64"/>
      <c r="AB26" s="64"/>
      <c r="AC26" s="64"/>
      <c r="AD26" s="64"/>
      <c r="AE26" s="64"/>
      <c r="AF26" s="64"/>
      <c r="AG26" s="120"/>
    </row>
    <row r="27" spans="1:33" s="65" customFormat="1" ht="15.75" hidden="1" customHeight="1">
      <c r="A27" s="117">
        <v>5</v>
      </c>
      <c r="B27" s="653" t="s">
        <v>419</v>
      </c>
      <c r="C27" s="654"/>
      <c r="D27" s="654"/>
      <c r="E27" s="654"/>
      <c r="F27" s="654"/>
      <c r="G27" s="654"/>
      <c r="H27" s="654"/>
      <c r="I27" s="655"/>
      <c r="J27" s="755">
        <v>1</v>
      </c>
      <c r="K27" s="759"/>
      <c r="L27" s="647"/>
      <c r="M27" s="647"/>
      <c r="N27" s="647"/>
      <c r="O27" s="117"/>
      <c r="P27" s="95"/>
      <c r="Q27" s="64"/>
      <c r="R27" s="64"/>
      <c r="S27" s="64"/>
      <c r="T27" s="64"/>
      <c r="U27" s="64"/>
      <c r="V27" s="64"/>
      <c r="W27" s="64"/>
      <c r="X27" s="64"/>
      <c r="Y27" s="64"/>
      <c r="Z27" s="64"/>
      <c r="AA27" s="64"/>
      <c r="AB27" s="64"/>
      <c r="AC27" s="64"/>
      <c r="AD27" s="64"/>
      <c r="AE27" s="64"/>
      <c r="AF27" s="64"/>
      <c r="AG27" s="120"/>
    </row>
    <row r="28" spans="1:33" s="65" customFormat="1" ht="15.75" hidden="1" customHeight="1">
      <c r="A28" s="117">
        <v>6</v>
      </c>
      <c r="B28" s="653" t="s">
        <v>459</v>
      </c>
      <c r="C28" s="654"/>
      <c r="D28" s="654"/>
      <c r="E28" s="654"/>
      <c r="F28" s="654"/>
      <c r="G28" s="654"/>
      <c r="H28" s="654"/>
      <c r="I28" s="655"/>
      <c r="J28" s="755">
        <v>1</v>
      </c>
      <c r="K28" s="759"/>
      <c r="L28" s="647"/>
      <c r="M28" s="647"/>
      <c r="N28" s="647"/>
      <c r="O28" s="117"/>
      <c r="P28" s="95"/>
      <c r="Q28" s="64"/>
      <c r="R28" s="64"/>
      <c r="S28" s="64"/>
      <c r="T28" s="64"/>
      <c r="U28" s="64"/>
      <c r="V28" s="64"/>
      <c r="W28" s="64"/>
      <c r="X28" s="64"/>
      <c r="Y28" s="64"/>
      <c r="Z28" s="64"/>
      <c r="AA28" s="64"/>
      <c r="AB28" s="64"/>
      <c r="AC28" s="64"/>
      <c r="AD28" s="64"/>
      <c r="AE28" s="64"/>
      <c r="AF28" s="64"/>
      <c r="AG28" s="120"/>
    </row>
    <row r="29" spans="1:33" s="65" customFormat="1" ht="15.75" hidden="1" customHeight="1">
      <c r="A29" s="117">
        <v>12</v>
      </c>
      <c r="B29" s="653" t="s">
        <v>460</v>
      </c>
      <c r="C29" s="654"/>
      <c r="D29" s="654"/>
      <c r="E29" s="654"/>
      <c r="F29" s="654"/>
      <c r="G29" s="654"/>
      <c r="H29" s="654"/>
      <c r="I29" s="655"/>
      <c r="J29" s="755">
        <v>1</v>
      </c>
      <c r="K29" s="759"/>
      <c r="L29" s="647"/>
      <c r="M29" s="647"/>
      <c r="N29" s="647"/>
      <c r="O29" s="117"/>
      <c r="P29" s="95"/>
      <c r="Q29" s="64"/>
      <c r="R29" s="64"/>
      <c r="S29" s="64"/>
      <c r="T29" s="64"/>
      <c r="U29" s="64"/>
      <c r="V29" s="64"/>
      <c r="W29" s="64"/>
      <c r="X29" s="64"/>
      <c r="Y29" s="64"/>
      <c r="Z29" s="64"/>
      <c r="AA29" s="64"/>
      <c r="AB29" s="64"/>
      <c r="AC29" s="64"/>
      <c r="AD29" s="64"/>
      <c r="AE29" s="64"/>
      <c r="AF29" s="64"/>
      <c r="AG29" s="120"/>
    </row>
    <row r="30" spans="1:33" s="66" customFormat="1" ht="15.75" hidden="1" customHeight="1">
      <c r="A30" s="241"/>
      <c r="B30" s="760" t="s">
        <v>330</v>
      </c>
      <c r="C30" s="760"/>
      <c r="D30" s="760"/>
      <c r="E30" s="760"/>
      <c r="F30" s="760"/>
      <c r="G30" s="760"/>
      <c r="H30" s="760"/>
      <c r="I30" s="760"/>
      <c r="J30" s="751" t="s">
        <v>33</v>
      </c>
      <c r="K30" s="751"/>
      <c r="L30" s="752">
        <f>SUM(L18:N29)</f>
        <v>0</v>
      </c>
      <c r="M30" s="752"/>
      <c r="N30" s="752"/>
      <c r="O30" s="752"/>
      <c r="P30" s="243"/>
      <c r="Q30" s="70"/>
      <c r="R30" s="70"/>
      <c r="S30" s="70"/>
      <c r="T30" s="70"/>
      <c r="U30" s="70"/>
      <c r="V30" s="70"/>
      <c r="W30" s="70"/>
      <c r="X30" s="70"/>
      <c r="Y30" s="70"/>
      <c r="Z30" s="70"/>
      <c r="AA30" s="70"/>
      <c r="AB30" s="70"/>
      <c r="AC30" s="70"/>
      <c r="AD30" s="70"/>
      <c r="AE30" s="70"/>
      <c r="AF30" s="70"/>
      <c r="AG30" s="121"/>
    </row>
    <row r="31" spans="1:33" hidden="1">
      <c r="A31" s="96"/>
      <c r="B31" s="96"/>
      <c r="C31" s="96"/>
      <c r="D31" s="96"/>
      <c r="E31" s="96"/>
      <c r="F31" s="96"/>
      <c r="G31" s="96"/>
      <c r="H31" s="96"/>
      <c r="I31" s="96"/>
      <c r="J31" s="96"/>
      <c r="K31" s="96"/>
      <c r="L31" s="96"/>
      <c r="M31" s="96"/>
      <c r="N31" s="96"/>
      <c r="O31" s="96"/>
      <c r="P31" s="96"/>
    </row>
    <row r="32" spans="1:33" hidden="1">
      <c r="A32" s="96"/>
      <c r="B32" s="96"/>
      <c r="C32" s="96"/>
      <c r="D32" s="96"/>
      <c r="E32" s="96"/>
      <c r="F32" s="96"/>
      <c r="G32" s="96"/>
      <c r="H32" s="96"/>
      <c r="I32" s="96"/>
      <c r="J32" s="96"/>
      <c r="K32" s="96"/>
      <c r="L32" s="96"/>
      <c r="M32" s="96"/>
      <c r="N32" s="96"/>
      <c r="O32" s="96"/>
      <c r="P32" s="96"/>
    </row>
    <row r="33" spans="1:24">
      <c r="A33" s="741" t="s">
        <v>522</v>
      </c>
      <c r="B33" s="741"/>
      <c r="C33" s="741"/>
      <c r="D33" s="741"/>
      <c r="E33" s="741"/>
      <c r="F33" s="741"/>
      <c r="G33" s="741"/>
      <c r="H33" s="741"/>
      <c r="I33" s="741"/>
      <c r="J33" s="741"/>
      <c r="K33" s="741"/>
      <c r="L33" s="741"/>
      <c r="M33" s="741"/>
      <c r="N33" s="741"/>
      <c r="O33" s="741"/>
      <c r="P33" s="96"/>
    </row>
    <row r="34" spans="1:24">
      <c r="A34" s="96"/>
      <c r="B34" s="96"/>
      <c r="C34" s="96"/>
      <c r="D34" s="96"/>
      <c r="E34" s="96"/>
      <c r="F34" s="96"/>
      <c r="G34" s="96"/>
      <c r="H34" s="96"/>
      <c r="I34" s="96"/>
      <c r="J34" s="96"/>
      <c r="K34" s="96"/>
      <c r="L34" s="96"/>
      <c r="M34" s="96"/>
      <c r="N34" s="96"/>
      <c r="O34" s="96"/>
      <c r="P34" s="96"/>
    </row>
    <row r="35" spans="1:24">
      <c r="A35" s="244" t="s">
        <v>318</v>
      </c>
      <c r="B35" s="751" t="s">
        <v>333</v>
      </c>
      <c r="C35" s="751"/>
      <c r="D35" s="751"/>
      <c r="E35" s="751"/>
      <c r="F35" s="751"/>
      <c r="G35" s="751"/>
      <c r="H35" s="751"/>
      <c r="I35" s="751"/>
      <c r="J35" s="751"/>
      <c r="K35" s="751" t="s">
        <v>363</v>
      </c>
      <c r="L35" s="751"/>
      <c r="M35" s="751"/>
      <c r="N35" s="751" t="s">
        <v>364</v>
      </c>
      <c r="O35" s="751"/>
      <c r="P35" s="96"/>
    </row>
    <row r="36" spans="1:24" ht="30.75" customHeight="1">
      <c r="A36" s="245">
        <v>1</v>
      </c>
      <c r="B36" s="761" t="s">
        <v>514</v>
      </c>
      <c r="C36" s="761"/>
      <c r="D36" s="761"/>
      <c r="E36" s="761"/>
      <c r="F36" s="761"/>
      <c r="G36" s="761"/>
      <c r="H36" s="761"/>
      <c r="I36" s="761"/>
      <c r="J36" s="761"/>
      <c r="K36" s="740">
        <v>5</v>
      </c>
      <c r="L36" s="740"/>
      <c r="M36" s="740"/>
      <c r="N36" s="647">
        <v>45000</v>
      </c>
      <c r="O36" s="647"/>
      <c r="P36" s="96"/>
    </row>
    <row r="37" spans="1:24">
      <c r="A37" s="245">
        <v>2</v>
      </c>
      <c r="B37" s="651" t="s">
        <v>365</v>
      </c>
      <c r="C37" s="651"/>
      <c r="D37" s="651"/>
      <c r="E37" s="651"/>
      <c r="F37" s="651"/>
      <c r="G37" s="651"/>
      <c r="H37" s="651"/>
      <c r="I37" s="651"/>
      <c r="J37" s="651"/>
      <c r="K37" s="740">
        <v>1</v>
      </c>
      <c r="L37" s="740"/>
      <c r="M37" s="740"/>
      <c r="N37" s="647">
        <v>580000</v>
      </c>
      <c r="O37" s="647"/>
      <c r="P37" s="96"/>
    </row>
    <row r="38" spans="1:24">
      <c r="A38" s="245">
        <v>3</v>
      </c>
      <c r="B38" s="651" t="s">
        <v>462</v>
      </c>
      <c r="C38" s="651"/>
      <c r="D38" s="651"/>
      <c r="E38" s="651"/>
      <c r="F38" s="651"/>
      <c r="G38" s="651"/>
      <c r="H38" s="651"/>
      <c r="I38" s="651"/>
      <c r="J38" s="651"/>
      <c r="K38" s="740">
        <v>1</v>
      </c>
      <c r="L38" s="740"/>
      <c r="M38" s="740"/>
      <c r="N38" s="647">
        <v>69500</v>
      </c>
      <c r="O38" s="647"/>
      <c r="P38" s="96"/>
    </row>
    <row r="39" spans="1:24" hidden="1">
      <c r="A39" s="245">
        <v>4</v>
      </c>
      <c r="B39" s="651" t="s">
        <v>463</v>
      </c>
      <c r="C39" s="651"/>
      <c r="D39" s="651"/>
      <c r="E39" s="651"/>
      <c r="F39" s="651"/>
      <c r="G39" s="651"/>
      <c r="H39" s="651"/>
      <c r="I39" s="651"/>
      <c r="J39" s="651"/>
      <c r="K39" s="740">
        <v>10</v>
      </c>
      <c r="L39" s="740"/>
      <c r="M39" s="740"/>
      <c r="N39" s="647">
        <v>0</v>
      </c>
      <c r="O39" s="647"/>
      <c r="P39" s="96"/>
    </row>
    <row r="40" spans="1:24" hidden="1">
      <c r="A40" s="651"/>
      <c r="B40" s="651"/>
      <c r="C40" s="651"/>
      <c r="D40" s="651"/>
      <c r="E40" s="651"/>
      <c r="F40" s="651"/>
      <c r="G40" s="651"/>
      <c r="H40" s="651"/>
      <c r="I40" s="651"/>
      <c r="J40" s="651"/>
      <c r="K40" s="740"/>
      <c r="L40" s="740"/>
      <c r="M40" s="740"/>
      <c r="N40" s="647"/>
      <c r="O40" s="647"/>
      <c r="P40" s="96"/>
    </row>
    <row r="41" spans="1:24" s="67" customFormat="1">
      <c r="A41" s="244"/>
      <c r="B41" s="751" t="s">
        <v>330</v>
      </c>
      <c r="C41" s="751"/>
      <c r="D41" s="751"/>
      <c r="E41" s="751"/>
      <c r="F41" s="751"/>
      <c r="G41" s="751"/>
      <c r="H41" s="751"/>
      <c r="I41" s="751"/>
      <c r="J41" s="751"/>
      <c r="K41" s="751" t="s">
        <v>33</v>
      </c>
      <c r="L41" s="751"/>
      <c r="M41" s="751"/>
      <c r="N41" s="752">
        <f>SUM(N36:O40)</f>
        <v>694500</v>
      </c>
      <c r="O41" s="752"/>
      <c r="P41" s="246"/>
    </row>
    <row r="43" spans="1:24">
      <c r="A43" s="709" t="s">
        <v>523</v>
      </c>
      <c r="B43" s="709"/>
      <c r="C43" s="709"/>
      <c r="D43" s="709"/>
      <c r="E43" s="709"/>
      <c r="F43" s="709"/>
      <c r="G43" s="709"/>
      <c r="H43" s="709"/>
      <c r="I43" s="709"/>
      <c r="J43" s="709"/>
      <c r="K43" s="709"/>
      <c r="L43" s="709"/>
      <c r="M43" s="709"/>
      <c r="N43" s="709"/>
      <c r="O43" s="709"/>
    </row>
    <row r="45" spans="1:24">
      <c r="A45" s="122" t="s">
        <v>318</v>
      </c>
      <c r="B45" s="762" t="s">
        <v>333</v>
      </c>
      <c r="C45" s="762"/>
      <c r="D45" s="762"/>
      <c r="E45" s="762"/>
      <c r="F45" s="762"/>
      <c r="G45" s="762"/>
      <c r="H45" s="762"/>
      <c r="I45" s="762"/>
      <c r="J45" s="762"/>
      <c r="K45" s="733" t="s">
        <v>363</v>
      </c>
      <c r="L45" s="763"/>
      <c r="M45" s="734"/>
      <c r="N45" s="733">
        <v>2025</v>
      </c>
      <c r="O45" s="763"/>
      <c r="P45" s="734"/>
      <c r="Q45" s="227"/>
      <c r="R45" s="227"/>
      <c r="S45" s="733">
        <v>2026</v>
      </c>
      <c r="T45" s="763"/>
      <c r="U45" s="734"/>
      <c r="V45" s="733">
        <v>2027</v>
      </c>
      <c r="W45" s="763"/>
      <c r="X45" s="734"/>
    </row>
    <row r="46" spans="1:24">
      <c r="A46" s="123">
        <v>1</v>
      </c>
      <c r="B46" s="738" t="s">
        <v>464</v>
      </c>
      <c r="C46" s="738"/>
      <c r="D46" s="738"/>
      <c r="E46" s="738"/>
      <c r="F46" s="738"/>
      <c r="G46" s="738"/>
      <c r="H46" s="738"/>
      <c r="I46" s="738"/>
      <c r="J46" s="738"/>
      <c r="K46" s="705">
        <v>1</v>
      </c>
      <c r="L46" s="729"/>
      <c r="M46" s="706"/>
      <c r="N46" s="705">
        <v>1000</v>
      </c>
      <c r="O46" s="729"/>
      <c r="P46" s="706"/>
      <c r="Q46" s="226"/>
      <c r="R46" s="226"/>
      <c r="S46" s="705"/>
      <c r="T46" s="729"/>
      <c r="U46" s="706"/>
      <c r="V46" s="705"/>
      <c r="W46" s="729"/>
      <c r="X46" s="706"/>
    </row>
    <row r="47" spans="1:24">
      <c r="A47" s="123">
        <v>2</v>
      </c>
      <c r="B47" s="738" t="s">
        <v>465</v>
      </c>
      <c r="C47" s="738"/>
      <c r="D47" s="738"/>
      <c r="E47" s="738"/>
      <c r="F47" s="738"/>
      <c r="G47" s="738"/>
      <c r="H47" s="738"/>
      <c r="I47" s="738"/>
      <c r="J47" s="738"/>
      <c r="K47" s="764">
        <v>2</v>
      </c>
      <c r="L47" s="765"/>
      <c r="M47" s="766"/>
      <c r="N47" s="764">
        <v>100000</v>
      </c>
      <c r="O47" s="765"/>
      <c r="P47" s="766"/>
      <c r="Q47" s="228"/>
      <c r="R47" s="228"/>
      <c r="S47" s="764">
        <v>100000</v>
      </c>
      <c r="T47" s="765"/>
      <c r="U47" s="766"/>
      <c r="V47" s="764">
        <v>100000</v>
      </c>
      <c r="W47" s="765"/>
      <c r="X47" s="766"/>
    </row>
    <row r="48" spans="1:24">
      <c r="A48" s="123">
        <v>3</v>
      </c>
      <c r="B48" s="705" t="s">
        <v>466</v>
      </c>
      <c r="C48" s="729"/>
      <c r="D48" s="729"/>
      <c r="E48" s="729"/>
      <c r="F48" s="729"/>
      <c r="G48" s="729"/>
      <c r="H48" s="729"/>
      <c r="I48" s="729"/>
      <c r="J48" s="706"/>
      <c r="K48" s="705">
        <v>1</v>
      </c>
      <c r="L48" s="729"/>
      <c r="M48" s="706"/>
      <c r="N48" s="705"/>
      <c r="O48" s="729"/>
      <c r="P48" s="706"/>
      <c r="Q48" s="226"/>
      <c r="R48" s="226"/>
      <c r="S48" s="705"/>
      <c r="T48" s="729"/>
      <c r="U48" s="706"/>
      <c r="V48" s="705"/>
      <c r="W48" s="729"/>
      <c r="X48" s="706"/>
    </row>
    <row r="49" spans="1:24">
      <c r="A49" s="730" t="s">
        <v>330</v>
      </c>
      <c r="B49" s="731"/>
      <c r="C49" s="731"/>
      <c r="D49" s="731"/>
      <c r="E49" s="731"/>
      <c r="F49" s="731"/>
      <c r="G49" s="731"/>
      <c r="H49" s="731"/>
      <c r="I49" s="731"/>
      <c r="J49" s="732"/>
      <c r="K49" s="733" t="s">
        <v>33</v>
      </c>
      <c r="L49" s="763"/>
      <c r="M49" s="734"/>
      <c r="N49" s="733">
        <f>N46+N47+N48</f>
        <v>101000</v>
      </c>
      <c r="O49" s="763"/>
      <c r="P49" s="734"/>
      <c r="Q49" s="227"/>
      <c r="R49" s="227"/>
      <c r="S49" s="733">
        <f>S46+S47+S48</f>
        <v>100000</v>
      </c>
      <c r="T49" s="763"/>
      <c r="U49" s="734"/>
      <c r="V49" s="733">
        <f>V46+V47+V48</f>
        <v>100000</v>
      </c>
      <c r="W49" s="763"/>
      <c r="X49" s="734"/>
    </row>
  </sheetData>
  <mergeCells count="122">
    <mergeCell ref="S45:U45"/>
    <mergeCell ref="S46:U46"/>
    <mergeCell ref="S47:U47"/>
    <mergeCell ref="S48:U48"/>
    <mergeCell ref="S49:U49"/>
    <mergeCell ref="V45:X45"/>
    <mergeCell ref="V46:X46"/>
    <mergeCell ref="V47:X47"/>
    <mergeCell ref="V48:X48"/>
    <mergeCell ref="V49:X49"/>
    <mergeCell ref="B48:J48"/>
    <mergeCell ref="K48:M48"/>
    <mergeCell ref="A49:J49"/>
    <mergeCell ref="K49:M49"/>
    <mergeCell ref="B46:J46"/>
    <mergeCell ref="K46:M46"/>
    <mergeCell ref="B47:J47"/>
    <mergeCell ref="K47:M47"/>
    <mergeCell ref="N45:P45"/>
    <mergeCell ref="N46:P46"/>
    <mergeCell ref="N47:P47"/>
    <mergeCell ref="N48:P48"/>
    <mergeCell ref="N49:P49"/>
    <mergeCell ref="B41:J41"/>
    <mergeCell ref="K41:M41"/>
    <mergeCell ref="N41:O41"/>
    <mergeCell ref="A43:O43"/>
    <mergeCell ref="B45:J45"/>
    <mergeCell ref="K45:M45"/>
    <mergeCell ref="B39:J39"/>
    <mergeCell ref="K39:M39"/>
    <mergeCell ref="N39:O39"/>
    <mergeCell ref="A40:B40"/>
    <mergeCell ref="C40:J40"/>
    <mergeCell ref="K40:M40"/>
    <mergeCell ref="N40:O40"/>
    <mergeCell ref="B37:J37"/>
    <mergeCell ref="K37:M37"/>
    <mergeCell ref="N37:O37"/>
    <mergeCell ref="B38:J38"/>
    <mergeCell ref="K38:M38"/>
    <mergeCell ref="N38:O38"/>
    <mergeCell ref="A33:O33"/>
    <mergeCell ref="B35:J35"/>
    <mergeCell ref="K35:M35"/>
    <mergeCell ref="N35:O35"/>
    <mergeCell ref="B36:J36"/>
    <mergeCell ref="K36:M36"/>
    <mergeCell ref="N36:O36"/>
    <mergeCell ref="B29:I29"/>
    <mergeCell ref="J29:K29"/>
    <mergeCell ref="L29:N29"/>
    <mergeCell ref="B30:I30"/>
    <mergeCell ref="J30:K30"/>
    <mergeCell ref="L30:O30"/>
    <mergeCell ref="B27:I27"/>
    <mergeCell ref="J27:K27"/>
    <mergeCell ref="L27:N27"/>
    <mergeCell ref="B28:I28"/>
    <mergeCell ref="J28:K28"/>
    <mergeCell ref="L28:N28"/>
    <mergeCell ref="B25:I25"/>
    <mergeCell ref="J25:K25"/>
    <mergeCell ref="L25:N25"/>
    <mergeCell ref="B26:I26"/>
    <mergeCell ref="J26:K26"/>
    <mergeCell ref="L26:N26"/>
    <mergeCell ref="B23:I23"/>
    <mergeCell ref="J23:K23"/>
    <mergeCell ref="L23:N23"/>
    <mergeCell ref="B24:I24"/>
    <mergeCell ref="J24:K24"/>
    <mergeCell ref="L24:O24"/>
    <mergeCell ref="B21:I21"/>
    <mergeCell ref="J21:K21"/>
    <mergeCell ref="L21:N21"/>
    <mergeCell ref="B22:I22"/>
    <mergeCell ref="J22:K22"/>
    <mergeCell ref="L22:N22"/>
    <mergeCell ref="B19:I19"/>
    <mergeCell ref="J19:K19"/>
    <mergeCell ref="L19:N19"/>
    <mergeCell ref="B20:I20"/>
    <mergeCell ref="J20:K20"/>
    <mergeCell ref="L20:N20"/>
    <mergeCell ref="A15:O15"/>
    <mergeCell ref="B17:I17"/>
    <mergeCell ref="J17:K17"/>
    <mergeCell ref="L17:O17"/>
    <mergeCell ref="B18:I18"/>
    <mergeCell ref="J18:K18"/>
    <mergeCell ref="L18:N18"/>
    <mergeCell ref="B12:D12"/>
    <mergeCell ref="E12:G12"/>
    <mergeCell ref="H12:J12"/>
    <mergeCell ref="K12:M12"/>
    <mergeCell ref="N12:P12"/>
    <mergeCell ref="B13:D13"/>
    <mergeCell ref="E13:G13"/>
    <mergeCell ref="H13:J13"/>
    <mergeCell ref="K13:M13"/>
    <mergeCell ref="N13:P13"/>
    <mergeCell ref="B10:D10"/>
    <mergeCell ref="E10:G10"/>
    <mergeCell ref="H10:J10"/>
    <mergeCell ref="K10:M10"/>
    <mergeCell ref="N10:P10"/>
    <mergeCell ref="B11:D11"/>
    <mergeCell ref="E11:G11"/>
    <mergeCell ref="H11:J11"/>
    <mergeCell ref="K11:M11"/>
    <mergeCell ref="N11:P11"/>
    <mergeCell ref="A1:O1"/>
    <mergeCell ref="A3:E3"/>
    <mergeCell ref="F3:N3"/>
    <mergeCell ref="A5:C5"/>
    <mergeCell ref="A7:O7"/>
    <mergeCell ref="B9:D9"/>
    <mergeCell ref="E9:G9"/>
    <mergeCell ref="H9:J9"/>
    <mergeCell ref="K9:M9"/>
    <mergeCell ref="N9:P9"/>
  </mergeCells>
  <pageMargins left="0.70866141732283472" right="0.70866141732283472" top="0.74803149606299213" bottom="0.74803149606299213" header="0.31496062992125984" footer="0.31496062992125984"/>
  <pageSetup paperSize="9" scale="68"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AC79"/>
  <sheetViews>
    <sheetView view="pageBreakPreview" topLeftCell="A14" zoomScale="95" zoomScaleNormal="100" zoomScaleSheetLayoutView="95" workbookViewId="0">
      <selection activeCell="L33" sqref="L33:N33"/>
    </sheetView>
  </sheetViews>
  <sheetFormatPr defaultRowHeight="12.75"/>
  <cols>
    <col min="1" max="1" width="10.83203125" bestFit="1" customWidth="1"/>
    <col min="8" max="8" width="14.33203125" customWidth="1"/>
    <col min="13" max="13" width="10.6640625" customWidth="1"/>
    <col min="16" max="16" width="12.33203125" bestFit="1" customWidth="1"/>
    <col min="257" max="257" width="10.83203125" bestFit="1" customWidth="1"/>
    <col min="264" max="264" width="14.33203125" customWidth="1"/>
    <col min="269" max="269" width="10.6640625" customWidth="1"/>
    <col min="272" max="272" width="12.33203125" bestFit="1" customWidth="1"/>
    <col min="513" max="513" width="10.83203125" bestFit="1" customWidth="1"/>
    <col min="520" max="520" width="14.33203125" customWidth="1"/>
    <col min="525" max="525" width="10.6640625" customWidth="1"/>
    <col min="528" max="528" width="12.33203125" bestFit="1" customWidth="1"/>
    <col min="769" max="769" width="10.83203125" bestFit="1" customWidth="1"/>
    <col min="776" max="776" width="14.33203125" customWidth="1"/>
    <col min="781" max="781" width="10.6640625" customWidth="1"/>
    <col min="784" max="784" width="12.33203125" bestFit="1" customWidth="1"/>
    <col min="1025" max="1025" width="10.83203125" bestFit="1" customWidth="1"/>
    <col min="1032" max="1032" width="14.33203125" customWidth="1"/>
    <col min="1037" max="1037" width="10.6640625" customWidth="1"/>
    <col min="1040" max="1040" width="12.33203125" bestFit="1" customWidth="1"/>
    <col min="1281" max="1281" width="10.83203125" bestFit="1" customWidth="1"/>
    <col min="1288" max="1288" width="14.33203125" customWidth="1"/>
    <col min="1293" max="1293" width="10.6640625" customWidth="1"/>
    <col min="1296" max="1296" width="12.33203125" bestFit="1" customWidth="1"/>
    <col min="1537" max="1537" width="10.83203125" bestFit="1" customWidth="1"/>
    <col min="1544" max="1544" width="14.33203125" customWidth="1"/>
    <col min="1549" max="1549" width="10.6640625" customWidth="1"/>
    <col min="1552" max="1552" width="12.33203125" bestFit="1" customWidth="1"/>
    <col min="1793" max="1793" width="10.83203125" bestFit="1" customWidth="1"/>
    <col min="1800" max="1800" width="14.33203125" customWidth="1"/>
    <col min="1805" max="1805" width="10.6640625" customWidth="1"/>
    <col min="1808" max="1808" width="12.33203125" bestFit="1" customWidth="1"/>
    <col min="2049" max="2049" width="10.83203125" bestFit="1" customWidth="1"/>
    <col min="2056" max="2056" width="14.33203125" customWidth="1"/>
    <col min="2061" max="2061" width="10.6640625" customWidth="1"/>
    <col min="2064" max="2064" width="12.33203125" bestFit="1" customWidth="1"/>
    <col min="2305" max="2305" width="10.83203125" bestFit="1" customWidth="1"/>
    <col min="2312" max="2312" width="14.33203125" customWidth="1"/>
    <col min="2317" max="2317" width="10.6640625" customWidth="1"/>
    <col min="2320" max="2320" width="12.33203125" bestFit="1" customWidth="1"/>
    <col min="2561" max="2561" width="10.83203125" bestFit="1" customWidth="1"/>
    <col min="2568" max="2568" width="14.33203125" customWidth="1"/>
    <col min="2573" max="2573" width="10.6640625" customWidth="1"/>
    <col min="2576" max="2576" width="12.33203125" bestFit="1" customWidth="1"/>
    <col min="2817" max="2817" width="10.83203125" bestFit="1" customWidth="1"/>
    <col min="2824" max="2824" width="14.33203125" customWidth="1"/>
    <col min="2829" max="2829" width="10.6640625" customWidth="1"/>
    <col min="2832" max="2832" width="12.33203125" bestFit="1" customWidth="1"/>
    <col min="3073" max="3073" width="10.83203125" bestFit="1" customWidth="1"/>
    <col min="3080" max="3080" width="14.33203125" customWidth="1"/>
    <col min="3085" max="3085" width="10.6640625" customWidth="1"/>
    <col min="3088" max="3088" width="12.33203125" bestFit="1" customWidth="1"/>
    <col min="3329" max="3329" width="10.83203125" bestFit="1" customWidth="1"/>
    <col min="3336" max="3336" width="14.33203125" customWidth="1"/>
    <col min="3341" max="3341" width="10.6640625" customWidth="1"/>
    <col min="3344" max="3344" width="12.33203125" bestFit="1" customWidth="1"/>
    <col min="3585" max="3585" width="10.83203125" bestFit="1" customWidth="1"/>
    <col min="3592" max="3592" width="14.33203125" customWidth="1"/>
    <col min="3597" max="3597" width="10.6640625" customWidth="1"/>
    <col min="3600" max="3600" width="12.33203125" bestFit="1" customWidth="1"/>
    <col min="3841" max="3841" width="10.83203125" bestFit="1" customWidth="1"/>
    <col min="3848" max="3848" width="14.33203125" customWidth="1"/>
    <col min="3853" max="3853" width="10.6640625" customWidth="1"/>
    <col min="3856" max="3856" width="12.33203125" bestFit="1" customWidth="1"/>
    <col min="4097" max="4097" width="10.83203125" bestFit="1" customWidth="1"/>
    <col min="4104" max="4104" width="14.33203125" customWidth="1"/>
    <col min="4109" max="4109" width="10.6640625" customWidth="1"/>
    <col min="4112" max="4112" width="12.33203125" bestFit="1" customWidth="1"/>
    <col min="4353" max="4353" width="10.83203125" bestFit="1" customWidth="1"/>
    <col min="4360" max="4360" width="14.33203125" customWidth="1"/>
    <col min="4365" max="4365" width="10.6640625" customWidth="1"/>
    <col min="4368" max="4368" width="12.33203125" bestFit="1" customWidth="1"/>
    <col min="4609" max="4609" width="10.83203125" bestFit="1" customWidth="1"/>
    <col min="4616" max="4616" width="14.33203125" customWidth="1"/>
    <col min="4621" max="4621" width="10.6640625" customWidth="1"/>
    <col min="4624" max="4624" width="12.33203125" bestFit="1" customWidth="1"/>
    <col min="4865" max="4865" width="10.83203125" bestFit="1" customWidth="1"/>
    <col min="4872" max="4872" width="14.33203125" customWidth="1"/>
    <col min="4877" max="4877" width="10.6640625" customWidth="1"/>
    <col min="4880" max="4880" width="12.33203125" bestFit="1" customWidth="1"/>
    <col min="5121" max="5121" width="10.83203125" bestFit="1" customWidth="1"/>
    <col min="5128" max="5128" width="14.33203125" customWidth="1"/>
    <col min="5133" max="5133" width="10.6640625" customWidth="1"/>
    <col min="5136" max="5136" width="12.33203125" bestFit="1" customWidth="1"/>
    <col min="5377" max="5377" width="10.83203125" bestFit="1" customWidth="1"/>
    <col min="5384" max="5384" width="14.33203125" customWidth="1"/>
    <col min="5389" max="5389" width="10.6640625" customWidth="1"/>
    <col min="5392" max="5392" width="12.33203125" bestFit="1" customWidth="1"/>
    <col min="5633" max="5633" width="10.83203125" bestFit="1" customWidth="1"/>
    <col min="5640" max="5640" width="14.33203125" customWidth="1"/>
    <col min="5645" max="5645" width="10.6640625" customWidth="1"/>
    <col min="5648" max="5648" width="12.33203125" bestFit="1" customWidth="1"/>
    <col min="5889" max="5889" width="10.83203125" bestFit="1" customWidth="1"/>
    <col min="5896" max="5896" width="14.33203125" customWidth="1"/>
    <col min="5901" max="5901" width="10.6640625" customWidth="1"/>
    <col min="5904" max="5904" width="12.33203125" bestFit="1" customWidth="1"/>
    <col min="6145" max="6145" width="10.83203125" bestFit="1" customWidth="1"/>
    <col min="6152" max="6152" width="14.33203125" customWidth="1"/>
    <col min="6157" max="6157" width="10.6640625" customWidth="1"/>
    <col min="6160" max="6160" width="12.33203125" bestFit="1" customWidth="1"/>
    <col min="6401" max="6401" width="10.83203125" bestFit="1" customWidth="1"/>
    <col min="6408" max="6408" width="14.33203125" customWidth="1"/>
    <col min="6413" max="6413" width="10.6640625" customWidth="1"/>
    <col min="6416" max="6416" width="12.33203125" bestFit="1" customWidth="1"/>
    <col min="6657" max="6657" width="10.83203125" bestFit="1" customWidth="1"/>
    <col min="6664" max="6664" width="14.33203125" customWidth="1"/>
    <col min="6669" max="6669" width="10.6640625" customWidth="1"/>
    <col min="6672" max="6672" width="12.33203125" bestFit="1" customWidth="1"/>
    <col min="6913" max="6913" width="10.83203125" bestFit="1" customWidth="1"/>
    <col min="6920" max="6920" width="14.33203125" customWidth="1"/>
    <col min="6925" max="6925" width="10.6640625" customWidth="1"/>
    <col min="6928" max="6928" width="12.33203125" bestFit="1" customWidth="1"/>
    <col min="7169" max="7169" width="10.83203125" bestFit="1" customWidth="1"/>
    <col min="7176" max="7176" width="14.33203125" customWidth="1"/>
    <col min="7181" max="7181" width="10.6640625" customWidth="1"/>
    <col min="7184" max="7184" width="12.33203125" bestFit="1" customWidth="1"/>
    <col min="7425" max="7425" width="10.83203125" bestFit="1" customWidth="1"/>
    <col min="7432" max="7432" width="14.33203125" customWidth="1"/>
    <col min="7437" max="7437" width="10.6640625" customWidth="1"/>
    <col min="7440" max="7440" width="12.33203125" bestFit="1" customWidth="1"/>
    <col min="7681" max="7681" width="10.83203125" bestFit="1" customWidth="1"/>
    <col min="7688" max="7688" width="14.33203125" customWidth="1"/>
    <col min="7693" max="7693" width="10.6640625" customWidth="1"/>
    <col min="7696" max="7696" width="12.33203125" bestFit="1" customWidth="1"/>
    <col min="7937" max="7937" width="10.83203125" bestFit="1" customWidth="1"/>
    <col min="7944" max="7944" width="14.33203125" customWidth="1"/>
    <col min="7949" max="7949" width="10.6640625" customWidth="1"/>
    <col min="7952" max="7952" width="12.33203125" bestFit="1" customWidth="1"/>
    <col min="8193" max="8193" width="10.83203125" bestFit="1" customWidth="1"/>
    <col min="8200" max="8200" width="14.33203125" customWidth="1"/>
    <col min="8205" max="8205" width="10.6640625" customWidth="1"/>
    <col min="8208" max="8208" width="12.33203125" bestFit="1" customWidth="1"/>
    <col min="8449" max="8449" width="10.83203125" bestFit="1" customWidth="1"/>
    <col min="8456" max="8456" width="14.33203125" customWidth="1"/>
    <col min="8461" max="8461" width="10.6640625" customWidth="1"/>
    <col min="8464" max="8464" width="12.33203125" bestFit="1" customWidth="1"/>
    <col min="8705" max="8705" width="10.83203125" bestFit="1" customWidth="1"/>
    <col min="8712" max="8712" width="14.33203125" customWidth="1"/>
    <col min="8717" max="8717" width="10.6640625" customWidth="1"/>
    <col min="8720" max="8720" width="12.33203125" bestFit="1" customWidth="1"/>
    <col min="8961" max="8961" width="10.83203125" bestFit="1" customWidth="1"/>
    <col min="8968" max="8968" width="14.33203125" customWidth="1"/>
    <col min="8973" max="8973" width="10.6640625" customWidth="1"/>
    <col min="8976" max="8976" width="12.33203125" bestFit="1" customWidth="1"/>
    <col min="9217" max="9217" width="10.83203125" bestFit="1" customWidth="1"/>
    <col min="9224" max="9224" width="14.33203125" customWidth="1"/>
    <col min="9229" max="9229" width="10.6640625" customWidth="1"/>
    <col min="9232" max="9232" width="12.33203125" bestFit="1" customWidth="1"/>
    <col min="9473" max="9473" width="10.83203125" bestFit="1" customWidth="1"/>
    <col min="9480" max="9480" width="14.33203125" customWidth="1"/>
    <col min="9485" max="9485" width="10.6640625" customWidth="1"/>
    <col min="9488" max="9488" width="12.33203125" bestFit="1" customWidth="1"/>
    <col min="9729" max="9729" width="10.83203125" bestFit="1" customWidth="1"/>
    <col min="9736" max="9736" width="14.33203125" customWidth="1"/>
    <col min="9741" max="9741" width="10.6640625" customWidth="1"/>
    <col min="9744" max="9744" width="12.33203125" bestFit="1" customWidth="1"/>
    <col min="9985" max="9985" width="10.83203125" bestFit="1" customWidth="1"/>
    <col min="9992" max="9992" width="14.33203125" customWidth="1"/>
    <col min="9997" max="9997" width="10.6640625" customWidth="1"/>
    <col min="10000" max="10000" width="12.33203125" bestFit="1" customWidth="1"/>
    <col min="10241" max="10241" width="10.83203125" bestFit="1" customWidth="1"/>
    <col min="10248" max="10248" width="14.33203125" customWidth="1"/>
    <col min="10253" max="10253" width="10.6640625" customWidth="1"/>
    <col min="10256" max="10256" width="12.33203125" bestFit="1" customWidth="1"/>
    <col min="10497" max="10497" width="10.83203125" bestFit="1" customWidth="1"/>
    <col min="10504" max="10504" width="14.33203125" customWidth="1"/>
    <col min="10509" max="10509" width="10.6640625" customWidth="1"/>
    <col min="10512" max="10512" width="12.33203125" bestFit="1" customWidth="1"/>
    <col min="10753" max="10753" width="10.83203125" bestFit="1" customWidth="1"/>
    <col min="10760" max="10760" width="14.33203125" customWidth="1"/>
    <col min="10765" max="10765" width="10.6640625" customWidth="1"/>
    <col min="10768" max="10768" width="12.33203125" bestFit="1" customWidth="1"/>
    <col min="11009" max="11009" width="10.83203125" bestFit="1" customWidth="1"/>
    <col min="11016" max="11016" width="14.33203125" customWidth="1"/>
    <col min="11021" max="11021" width="10.6640625" customWidth="1"/>
    <col min="11024" max="11024" width="12.33203125" bestFit="1" customWidth="1"/>
    <col min="11265" max="11265" width="10.83203125" bestFit="1" customWidth="1"/>
    <col min="11272" max="11272" width="14.33203125" customWidth="1"/>
    <col min="11277" max="11277" width="10.6640625" customWidth="1"/>
    <col min="11280" max="11280" width="12.33203125" bestFit="1" customWidth="1"/>
    <col min="11521" max="11521" width="10.83203125" bestFit="1" customWidth="1"/>
    <col min="11528" max="11528" width="14.33203125" customWidth="1"/>
    <col min="11533" max="11533" width="10.6640625" customWidth="1"/>
    <col min="11536" max="11536" width="12.33203125" bestFit="1" customWidth="1"/>
    <col min="11777" max="11777" width="10.83203125" bestFit="1" customWidth="1"/>
    <col min="11784" max="11784" width="14.33203125" customWidth="1"/>
    <col min="11789" max="11789" width="10.6640625" customWidth="1"/>
    <col min="11792" max="11792" width="12.33203125" bestFit="1" customWidth="1"/>
    <col min="12033" max="12033" width="10.83203125" bestFit="1" customWidth="1"/>
    <col min="12040" max="12040" width="14.33203125" customWidth="1"/>
    <col min="12045" max="12045" width="10.6640625" customWidth="1"/>
    <col min="12048" max="12048" width="12.33203125" bestFit="1" customWidth="1"/>
    <col min="12289" max="12289" width="10.83203125" bestFit="1" customWidth="1"/>
    <col min="12296" max="12296" width="14.33203125" customWidth="1"/>
    <col min="12301" max="12301" width="10.6640625" customWidth="1"/>
    <col min="12304" max="12304" width="12.33203125" bestFit="1" customWidth="1"/>
    <col min="12545" max="12545" width="10.83203125" bestFit="1" customWidth="1"/>
    <col min="12552" max="12552" width="14.33203125" customWidth="1"/>
    <col min="12557" max="12557" width="10.6640625" customWidth="1"/>
    <col min="12560" max="12560" width="12.33203125" bestFit="1" customWidth="1"/>
    <col min="12801" max="12801" width="10.83203125" bestFit="1" customWidth="1"/>
    <col min="12808" max="12808" width="14.33203125" customWidth="1"/>
    <col min="12813" max="12813" width="10.6640625" customWidth="1"/>
    <col min="12816" max="12816" width="12.33203125" bestFit="1" customWidth="1"/>
    <col min="13057" max="13057" width="10.83203125" bestFit="1" customWidth="1"/>
    <col min="13064" max="13064" width="14.33203125" customWidth="1"/>
    <col min="13069" max="13069" width="10.6640625" customWidth="1"/>
    <col min="13072" max="13072" width="12.33203125" bestFit="1" customWidth="1"/>
    <col min="13313" max="13313" width="10.83203125" bestFit="1" customWidth="1"/>
    <col min="13320" max="13320" width="14.33203125" customWidth="1"/>
    <col min="13325" max="13325" width="10.6640625" customWidth="1"/>
    <col min="13328" max="13328" width="12.33203125" bestFit="1" customWidth="1"/>
    <col min="13569" max="13569" width="10.83203125" bestFit="1" customWidth="1"/>
    <col min="13576" max="13576" width="14.33203125" customWidth="1"/>
    <col min="13581" max="13581" width="10.6640625" customWidth="1"/>
    <col min="13584" max="13584" width="12.33203125" bestFit="1" customWidth="1"/>
    <col min="13825" max="13825" width="10.83203125" bestFit="1" customWidth="1"/>
    <col min="13832" max="13832" width="14.33203125" customWidth="1"/>
    <col min="13837" max="13837" width="10.6640625" customWidth="1"/>
    <col min="13840" max="13840" width="12.33203125" bestFit="1" customWidth="1"/>
    <col min="14081" max="14081" width="10.83203125" bestFit="1" customWidth="1"/>
    <col min="14088" max="14088" width="14.33203125" customWidth="1"/>
    <col min="14093" max="14093" width="10.6640625" customWidth="1"/>
    <col min="14096" max="14096" width="12.33203125" bestFit="1" customWidth="1"/>
    <col min="14337" max="14337" width="10.83203125" bestFit="1" customWidth="1"/>
    <col min="14344" max="14344" width="14.33203125" customWidth="1"/>
    <col min="14349" max="14349" width="10.6640625" customWidth="1"/>
    <col min="14352" max="14352" width="12.33203125" bestFit="1" customWidth="1"/>
    <col min="14593" max="14593" width="10.83203125" bestFit="1" customWidth="1"/>
    <col min="14600" max="14600" width="14.33203125" customWidth="1"/>
    <col min="14605" max="14605" width="10.6640625" customWidth="1"/>
    <col min="14608" max="14608" width="12.33203125" bestFit="1" customWidth="1"/>
    <col min="14849" max="14849" width="10.83203125" bestFit="1" customWidth="1"/>
    <col min="14856" max="14856" width="14.33203125" customWidth="1"/>
    <col min="14861" max="14861" width="10.6640625" customWidth="1"/>
    <col min="14864" max="14864" width="12.33203125" bestFit="1" customWidth="1"/>
    <col min="15105" max="15105" width="10.83203125" bestFit="1" customWidth="1"/>
    <col min="15112" max="15112" width="14.33203125" customWidth="1"/>
    <col min="15117" max="15117" width="10.6640625" customWidth="1"/>
    <col min="15120" max="15120" width="12.33203125" bestFit="1" customWidth="1"/>
    <col min="15361" max="15361" width="10.83203125" bestFit="1" customWidth="1"/>
    <col min="15368" max="15368" width="14.33203125" customWidth="1"/>
    <col min="15373" max="15373" width="10.6640625" customWidth="1"/>
    <col min="15376" max="15376" width="12.33203125" bestFit="1" customWidth="1"/>
    <col min="15617" max="15617" width="10.83203125" bestFit="1" customWidth="1"/>
    <col min="15624" max="15624" width="14.33203125" customWidth="1"/>
    <col min="15629" max="15629" width="10.6640625" customWidth="1"/>
    <col min="15632" max="15632" width="12.33203125" bestFit="1" customWidth="1"/>
    <col min="15873" max="15873" width="10.83203125" bestFit="1" customWidth="1"/>
    <col min="15880" max="15880" width="14.33203125" customWidth="1"/>
    <col min="15885" max="15885" width="10.6640625" customWidth="1"/>
    <col min="15888" max="15888" width="12.33203125" bestFit="1" customWidth="1"/>
    <col min="16129" max="16129" width="10.83203125" bestFit="1" customWidth="1"/>
    <col min="16136" max="16136" width="14.33203125" customWidth="1"/>
    <col min="16141" max="16141" width="10.6640625" customWidth="1"/>
    <col min="16144" max="16144" width="12.33203125" bestFit="1" customWidth="1"/>
  </cols>
  <sheetData>
    <row r="1" spans="1:29" ht="45.75" customHeight="1">
      <c r="A1" s="774" t="s">
        <v>313</v>
      </c>
      <c r="B1" s="774"/>
      <c r="C1" s="774"/>
      <c r="D1" s="774"/>
      <c r="E1" s="774"/>
      <c r="F1" s="775" t="s">
        <v>467</v>
      </c>
      <c r="G1" s="775"/>
      <c r="H1" s="775"/>
      <c r="I1" s="775"/>
      <c r="J1" s="775"/>
      <c r="K1" s="775"/>
      <c r="L1" s="775"/>
      <c r="M1" s="775"/>
      <c r="N1" s="775"/>
      <c r="O1" s="56"/>
      <c r="P1" s="56"/>
      <c r="Q1" s="56"/>
      <c r="R1" s="56"/>
      <c r="S1" s="56"/>
      <c r="T1" s="56"/>
      <c r="U1" s="56"/>
      <c r="V1" s="56"/>
      <c r="W1" s="56"/>
      <c r="X1" s="56"/>
      <c r="Y1" s="56"/>
      <c r="Z1" s="56"/>
      <c r="AA1" s="56"/>
      <c r="AB1" s="56"/>
      <c r="AC1" s="56"/>
    </row>
    <row r="2" spans="1:29" ht="15.75">
      <c r="A2" s="737" t="s">
        <v>373</v>
      </c>
      <c r="B2" s="737"/>
      <c r="C2" s="737"/>
      <c r="D2" s="737"/>
      <c r="E2" s="737"/>
      <c r="F2" s="737"/>
      <c r="G2" s="737"/>
      <c r="H2" s="737"/>
      <c r="I2" s="737"/>
      <c r="J2" s="737"/>
      <c r="K2" s="737"/>
      <c r="L2" s="737"/>
      <c r="M2" s="737"/>
      <c r="N2" s="737"/>
      <c r="O2" s="56"/>
      <c r="P2" s="56"/>
      <c r="Q2" s="56"/>
      <c r="R2" s="56"/>
      <c r="S2" s="56"/>
      <c r="T2" s="56"/>
      <c r="U2" s="56"/>
      <c r="V2" s="56"/>
      <c r="W2" s="56"/>
      <c r="X2" s="56"/>
      <c r="Y2" s="56"/>
      <c r="Z2" s="56"/>
      <c r="AA2" s="56"/>
      <c r="AB2" s="56"/>
      <c r="AC2" s="56"/>
    </row>
    <row r="3" spans="1:29" s="96" customFormat="1" ht="15.75"/>
    <row r="4" spans="1:29" ht="16.5" customHeight="1" thickBot="1">
      <c r="A4" s="710" t="s">
        <v>316</v>
      </c>
      <c r="B4" s="710"/>
      <c r="C4" s="710"/>
      <c r="D4" s="61" t="s">
        <v>374</v>
      </c>
      <c r="E4" s="62"/>
      <c r="F4" s="60"/>
      <c r="G4" s="60"/>
      <c r="H4" s="60"/>
      <c r="I4" s="60"/>
      <c r="J4" s="60"/>
      <c r="K4" s="60"/>
      <c r="L4" s="60"/>
      <c r="M4" s="60"/>
      <c r="N4" s="60"/>
      <c r="O4" s="56"/>
      <c r="P4" s="57"/>
      <c r="Q4" s="57"/>
      <c r="R4" s="57"/>
      <c r="S4" s="57"/>
      <c r="T4" s="57"/>
      <c r="U4" s="57"/>
      <c r="V4" s="57"/>
      <c r="W4" s="57"/>
      <c r="X4" s="57"/>
      <c r="Y4" s="57"/>
      <c r="Z4" s="57"/>
      <c r="AA4" s="57"/>
      <c r="AB4" s="57"/>
      <c r="AC4" s="57"/>
    </row>
    <row r="6" spans="1:29" ht="15.75">
      <c r="A6" s="737" t="s">
        <v>524</v>
      </c>
      <c r="B6" s="737"/>
      <c r="C6" s="737"/>
      <c r="D6" s="737"/>
      <c r="E6" s="737"/>
      <c r="F6" s="737"/>
      <c r="G6" s="737"/>
      <c r="H6" s="737"/>
      <c r="I6" s="737"/>
      <c r="J6" s="737"/>
      <c r="K6" s="737"/>
      <c r="L6" s="737"/>
      <c r="M6" s="737"/>
      <c r="N6" s="737"/>
      <c r="O6" s="56"/>
      <c r="P6" s="56"/>
      <c r="Q6" s="56"/>
      <c r="R6" s="56"/>
      <c r="S6" s="56"/>
      <c r="T6" s="56"/>
      <c r="U6" s="56"/>
      <c r="V6" s="56"/>
      <c r="W6" s="56"/>
      <c r="X6" s="56"/>
      <c r="Y6" s="56"/>
      <c r="Z6" s="56"/>
      <c r="AA6" s="56"/>
      <c r="AB6" s="56"/>
      <c r="AC6" s="56"/>
    </row>
    <row r="8" spans="1:29" ht="66.75" customHeight="1">
      <c r="A8" s="71" t="s">
        <v>318</v>
      </c>
      <c r="B8" s="776" t="s">
        <v>18</v>
      </c>
      <c r="C8" s="776"/>
      <c r="D8" s="776"/>
      <c r="E8" s="776"/>
      <c r="F8" s="777" t="s">
        <v>375</v>
      </c>
      <c r="G8" s="777"/>
      <c r="H8" s="90" t="s">
        <v>376</v>
      </c>
      <c r="I8" s="777" t="s">
        <v>500</v>
      </c>
      <c r="J8" s="777"/>
      <c r="K8" s="777" t="s">
        <v>537</v>
      </c>
      <c r="L8" s="777"/>
      <c r="M8" s="777" t="s">
        <v>563</v>
      </c>
      <c r="N8" s="777"/>
      <c r="O8" s="56"/>
      <c r="P8" s="56"/>
      <c r="Q8" s="56"/>
      <c r="R8" s="56"/>
      <c r="S8" s="56"/>
      <c r="T8" s="56"/>
      <c r="U8" s="56"/>
      <c r="V8" s="56"/>
      <c r="W8" s="56"/>
      <c r="X8" s="56"/>
      <c r="Y8" s="56"/>
      <c r="Z8" s="56"/>
      <c r="AA8" s="56"/>
      <c r="AB8" s="56"/>
      <c r="AC8" s="56"/>
    </row>
    <row r="9" spans="1:29" s="73" customFormat="1" ht="15.75">
      <c r="A9" s="72"/>
      <c r="B9" s="767" t="s">
        <v>377</v>
      </c>
      <c r="C9" s="768"/>
      <c r="D9" s="768"/>
      <c r="E9" s="769"/>
      <c r="F9" s="770" t="s">
        <v>33</v>
      </c>
      <c r="G9" s="770"/>
      <c r="H9" s="91" t="s">
        <v>33</v>
      </c>
      <c r="I9" s="771">
        <f>I11+I12+I14</f>
        <v>5400</v>
      </c>
      <c r="J9" s="771"/>
      <c r="K9" s="770">
        <f>K11+K12+K14</f>
        <v>0</v>
      </c>
      <c r="L9" s="770"/>
      <c r="M9" s="770">
        <f>M11+M12+M14</f>
        <v>0</v>
      </c>
      <c r="N9" s="770"/>
      <c r="O9" s="73">
        <v>223</v>
      </c>
    </row>
    <row r="10" spans="1:29" ht="15.75">
      <c r="A10" s="65"/>
      <c r="B10" s="721" t="s">
        <v>28</v>
      </c>
      <c r="C10" s="722"/>
      <c r="D10" s="722"/>
      <c r="E10" s="723"/>
      <c r="F10" s="772"/>
      <c r="G10" s="772"/>
      <c r="H10" s="86"/>
      <c r="I10" s="724"/>
      <c r="J10" s="724"/>
      <c r="K10" s="724"/>
      <c r="L10" s="724"/>
      <c r="M10" s="724"/>
      <c r="N10" s="724"/>
      <c r="O10" s="56"/>
      <c r="P10" s="56"/>
      <c r="Q10" s="56"/>
      <c r="R10" s="56"/>
      <c r="S10" s="56"/>
      <c r="T10" s="56"/>
      <c r="U10" s="56"/>
      <c r="V10" s="56"/>
      <c r="W10" s="56"/>
      <c r="X10" s="56"/>
      <c r="Y10" s="56"/>
      <c r="Z10" s="56"/>
      <c r="AA10" s="56"/>
      <c r="AB10" s="56"/>
      <c r="AC10" s="56"/>
    </row>
    <row r="11" spans="1:29" ht="15.75" hidden="1">
      <c r="A11" s="65" t="s">
        <v>378</v>
      </c>
      <c r="B11" s="773" t="s">
        <v>379</v>
      </c>
      <c r="C11" s="773"/>
      <c r="D11" s="773"/>
      <c r="E11" s="773"/>
      <c r="F11" s="772"/>
      <c r="G11" s="772"/>
      <c r="H11" s="86" t="e">
        <f>I11/F11</f>
        <v>#DIV/0!</v>
      </c>
      <c r="I11" s="724"/>
      <c r="J11" s="724"/>
      <c r="K11" s="724"/>
      <c r="L11" s="724"/>
      <c r="M11" s="724"/>
      <c r="N11" s="724"/>
      <c r="O11" s="56"/>
      <c r="P11" s="56"/>
      <c r="Q11" s="56"/>
      <c r="R11" s="56"/>
      <c r="S11" s="56"/>
      <c r="T11" s="56"/>
      <c r="U11" s="56"/>
      <c r="V11" s="56"/>
      <c r="W11" s="56"/>
      <c r="X11" s="56"/>
      <c r="Y11" s="56"/>
      <c r="Z11" s="56"/>
      <c r="AA11" s="56"/>
      <c r="AB11" s="56"/>
      <c r="AC11" s="56"/>
    </row>
    <row r="12" spans="1:29" ht="15.75" hidden="1">
      <c r="A12" s="65" t="s">
        <v>185</v>
      </c>
      <c r="B12" s="773" t="s">
        <v>380</v>
      </c>
      <c r="C12" s="773"/>
      <c r="D12" s="773"/>
      <c r="E12" s="773"/>
      <c r="F12" s="772"/>
      <c r="G12" s="772"/>
      <c r="H12" s="86" t="e">
        <f>I12/F12</f>
        <v>#DIV/0!</v>
      </c>
      <c r="I12" s="724"/>
      <c r="J12" s="724"/>
      <c r="K12" s="724"/>
      <c r="L12" s="724"/>
      <c r="M12" s="724"/>
      <c r="N12" s="724"/>
      <c r="O12" s="22"/>
      <c r="P12" s="22"/>
      <c r="Q12" s="56"/>
      <c r="R12" s="56"/>
      <c r="S12" s="56"/>
      <c r="T12" s="56"/>
      <c r="U12" s="56"/>
      <c r="V12" s="56"/>
      <c r="W12" s="56"/>
      <c r="X12" s="56"/>
      <c r="Y12" s="56"/>
      <c r="Z12" s="56"/>
      <c r="AA12" s="56"/>
      <c r="AB12" s="56"/>
      <c r="AC12" s="56"/>
    </row>
    <row r="13" spans="1:29" ht="15.75" hidden="1" customHeight="1">
      <c r="A13" s="65"/>
      <c r="B13" s="773" t="s">
        <v>381</v>
      </c>
      <c r="C13" s="773"/>
      <c r="D13" s="773"/>
      <c r="E13" s="773"/>
      <c r="F13" s="772"/>
      <c r="G13" s="772"/>
      <c r="H13" s="86" t="e">
        <f>I13/F13</f>
        <v>#DIV/0!</v>
      </c>
      <c r="I13" s="724"/>
      <c r="J13" s="724"/>
      <c r="K13" s="724"/>
      <c r="L13" s="724"/>
      <c r="M13" s="724"/>
      <c r="N13" s="724"/>
      <c r="O13" s="56"/>
      <c r="P13" s="56"/>
      <c r="Q13" s="56"/>
      <c r="R13" s="56"/>
      <c r="S13" s="56"/>
      <c r="T13" s="56"/>
      <c r="U13" s="56"/>
      <c r="V13" s="56"/>
      <c r="W13" s="56"/>
      <c r="X13" s="56"/>
      <c r="Y13" s="56"/>
      <c r="Z13" s="56"/>
      <c r="AA13" s="56"/>
      <c r="AB13" s="56"/>
      <c r="AC13" s="56"/>
    </row>
    <row r="14" spans="1:29" ht="15.75">
      <c r="A14" s="65">
        <v>1</v>
      </c>
      <c r="B14" s="773" t="s">
        <v>468</v>
      </c>
      <c r="C14" s="773"/>
      <c r="D14" s="773"/>
      <c r="E14" s="773"/>
      <c r="F14" s="778">
        <v>20</v>
      </c>
      <c r="G14" s="778"/>
      <c r="H14" s="148">
        <f>I14/F14</f>
        <v>270</v>
      </c>
      <c r="I14" s="647">
        <v>5400</v>
      </c>
      <c r="J14" s="647"/>
      <c r="K14" s="647">
        <v>0</v>
      </c>
      <c r="L14" s="647"/>
      <c r="M14" s="647">
        <v>0</v>
      </c>
      <c r="N14" s="647"/>
      <c r="O14" s="56"/>
      <c r="P14" s="56"/>
      <c r="Q14" s="56"/>
      <c r="R14" s="56"/>
      <c r="S14" s="56"/>
      <c r="T14" s="56"/>
      <c r="U14" s="56"/>
      <c r="V14" s="56"/>
      <c r="W14" s="56"/>
      <c r="X14" s="56"/>
      <c r="Y14" s="56"/>
      <c r="Z14" s="56"/>
      <c r="AA14" s="56"/>
      <c r="AB14" s="56"/>
      <c r="AC14" s="56"/>
    </row>
    <row r="15" spans="1:29" s="73" customFormat="1" ht="15.75">
      <c r="A15" s="72"/>
      <c r="B15" s="767" t="s">
        <v>382</v>
      </c>
      <c r="C15" s="768"/>
      <c r="D15" s="768"/>
      <c r="E15" s="769"/>
      <c r="F15" s="770" t="s">
        <v>33</v>
      </c>
      <c r="G15" s="770"/>
      <c r="H15" s="91" t="s">
        <v>33</v>
      </c>
      <c r="I15" s="779">
        <f>I17+I19+I18+I20</f>
        <v>545726.64</v>
      </c>
      <c r="J15" s="779"/>
      <c r="K15" s="779">
        <f>K17+K19</f>
        <v>0</v>
      </c>
      <c r="L15" s="779"/>
      <c r="M15" s="779">
        <f>M17+M19</f>
        <v>0</v>
      </c>
      <c r="N15" s="779"/>
      <c r="O15" s="73">
        <v>247</v>
      </c>
    </row>
    <row r="16" spans="1:29" ht="15.75">
      <c r="A16" s="65"/>
      <c r="B16" s="721" t="s">
        <v>28</v>
      </c>
      <c r="C16" s="722"/>
      <c r="D16" s="722"/>
      <c r="E16" s="723"/>
      <c r="F16" s="772"/>
      <c r="G16" s="772"/>
      <c r="H16" s="86"/>
      <c r="I16" s="647"/>
      <c r="J16" s="647"/>
      <c r="K16" s="647"/>
      <c r="L16" s="647"/>
      <c r="M16" s="647"/>
      <c r="N16" s="647"/>
      <c r="O16" s="56"/>
      <c r="P16" s="56"/>
      <c r="Q16" s="56"/>
      <c r="R16" s="56"/>
      <c r="S16" s="56"/>
      <c r="T16" s="56"/>
      <c r="U16" s="56"/>
      <c r="V16" s="56"/>
      <c r="W16" s="56"/>
      <c r="X16" s="56"/>
      <c r="Y16" s="56"/>
      <c r="Z16" s="56"/>
      <c r="AA16" s="56"/>
      <c r="AB16" s="56"/>
      <c r="AC16" s="56"/>
    </row>
    <row r="17" spans="1:16" ht="15.75">
      <c r="A17" s="65">
        <v>2</v>
      </c>
      <c r="B17" s="773" t="s">
        <v>469</v>
      </c>
      <c r="C17" s="773"/>
      <c r="D17" s="773"/>
      <c r="E17" s="773"/>
      <c r="F17" s="780">
        <v>9900</v>
      </c>
      <c r="G17" s="780"/>
      <c r="H17" s="148">
        <f>I17/F17</f>
        <v>12.131313131313131</v>
      </c>
      <c r="I17" s="647">
        <v>120100</v>
      </c>
      <c r="J17" s="647"/>
      <c r="K17" s="647">
        <v>0</v>
      </c>
      <c r="L17" s="647"/>
      <c r="M17" s="647">
        <v>0</v>
      </c>
      <c r="N17" s="647"/>
      <c r="O17" s="56"/>
      <c r="P17" s="56"/>
    </row>
    <row r="18" spans="1:16" ht="48" customHeight="1">
      <c r="A18" s="65" t="s">
        <v>346</v>
      </c>
      <c r="B18" s="725" t="s">
        <v>586</v>
      </c>
      <c r="C18" s="726"/>
      <c r="D18" s="726"/>
      <c r="E18" s="727"/>
      <c r="F18" s="781" t="s">
        <v>33</v>
      </c>
      <c r="G18" s="782"/>
      <c r="H18" s="86" t="s">
        <v>33</v>
      </c>
      <c r="I18" s="660">
        <v>0</v>
      </c>
      <c r="J18" s="661"/>
      <c r="K18" s="660"/>
      <c r="L18" s="661"/>
      <c r="M18" s="660"/>
      <c r="N18" s="661"/>
      <c r="O18" s="56"/>
      <c r="P18" s="74"/>
    </row>
    <row r="19" spans="1:16" ht="15.75">
      <c r="A19" s="65">
        <v>3</v>
      </c>
      <c r="B19" s="773" t="s">
        <v>470</v>
      </c>
      <c r="C19" s="773"/>
      <c r="D19" s="773"/>
      <c r="E19" s="773"/>
      <c r="F19" s="647">
        <v>34100</v>
      </c>
      <c r="G19" s="647"/>
      <c r="H19" s="148">
        <f>I19/F19</f>
        <v>11.724340175953079</v>
      </c>
      <c r="I19" s="647">
        <v>399800</v>
      </c>
      <c r="J19" s="647"/>
      <c r="K19" s="647">
        <v>0</v>
      </c>
      <c r="L19" s="647"/>
      <c r="M19" s="647">
        <v>0</v>
      </c>
      <c r="N19" s="647"/>
      <c r="O19" s="56"/>
      <c r="P19" s="56"/>
    </row>
    <row r="20" spans="1:16" s="138" customFormat="1" ht="48" customHeight="1">
      <c r="A20" s="65" t="s">
        <v>491</v>
      </c>
      <c r="B20" s="725" t="s">
        <v>585</v>
      </c>
      <c r="C20" s="726"/>
      <c r="D20" s="726"/>
      <c r="E20" s="727"/>
      <c r="F20" s="781" t="s">
        <v>33</v>
      </c>
      <c r="G20" s="782"/>
      <c r="H20" s="139" t="s">
        <v>33</v>
      </c>
      <c r="I20" s="660">
        <v>25826.639999999999</v>
      </c>
      <c r="J20" s="661"/>
      <c r="K20" s="660"/>
      <c r="L20" s="661"/>
      <c r="M20" s="660"/>
      <c r="N20" s="661"/>
      <c r="O20" s="56"/>
      <c r="P20" s="74"/>
    </row>
    <row r="21" spans="1:16" s="67" customFormat="1" ht="15.75">
      <c r="A21" s="66"/>
      <c r="B21" s="730" t="s">
        <v>334</v>
      </c>
      <c r="C21" s="731"/>
      <c r="D21" s="731"/>
      <c r="E21" s="732"/>
      <c r="F21" s="762" t="s">
        <v>33</v>
      </c>
      <c r="G21" s="762"/>
      <c r="H21" s="87" t="s">
        <v>33</v>
      </c>
      <c r="I21" s="789">
        <f>I9+I15</f>
        <v>551126.64</v>
      </c>
      <c r="J21" s="789"/>
      <c r="K21" s="728">
        <f>K9+K15</f>
        <v>0</v>
      </c>
      <c r="L21" s="728"/>
      <c r="M21" s="728">
        <f>M9+M15</f>
        <v>0</v>
      </c>
      <c r="N21" s="728"/>
    </row>
    <row r="22" spans="1:16" ht="15.75" hidden="1">
      <c r="A22" s="56"/>
      <c r="B22" s="56"/>
      <c r="C22" s="56"/>
      <c r="D22" s="56"/>
      <c r="E22" s="56"/>
      <c r="F22" s="56"/>
      <c r="G22" s="56"/>
      <c r="H22" s="56"/>
      <c r="I22" s="56"/>
      <c r="J22" s="56"/>
      <c r="K22" s="56"/>
      <c r="L22" s="56"/>
      <c r="M22" s="56"/>
      <c r="N22" s="56"/>
      <c r="O22" s="56"/>
      <c r="P22" s="56"/>
    </row>
    <row r="23" spans="1:16" ht="15.75" hidden="1">
      <c r="A23" s="56"/>
      <c r="B23" s="56"/>
      <c r="C23" s="56"/>
      <c r="D23" s="56"/>
      <c r="E23" s="56"/>
      <c r="F23" s="56"/>
      <c r="G23" s="56"/>
      <c r="H23" s="56"/>
      <c r="I23" s="56"/>
      <c r="J23" s="56"/>
      <c r="K23" s="56"/>
      <c r="L23" s="56"/>
      <c r="M23" s="56"/>
      <c r="N23" s="56"/>
      <c r="O23" s="56"/>
      <c r="P23" s="56"/>
    </row>
    <row r="24" spans="1:16" ht="15.75" hidden="1">
      <c r="A24" s="56"/>
      <c r="B24" s="56"/>
      <c r="C24" s="56"/>
      <c r="D24" s="56"/>
      <c r="E24" s="56"/>
      <c r="F24" s="56"/>
      <c r="G24" s="56"/>
      <c r="H24" s="56"/>
      <c r="I24" s="56"/>
      <c r="J24" s="56"/>
      <c r="K24" s="56"/>
      <c r="L24" s="56"/>
      <c r="M24" s="56"/>
      <c r="N24" s="56"/>
      <c r="O24" s="56"/>
      <c r="P24" s="56"/>
    </row>
    <row r="25" spans="1:16" ht="15.75" hidden="1">
      <c r="A25" s="56"/>
      <c r="B25" s="56"/>
      <c r="C25" s="56"/>
      <c r="D25" s="56"/>
      <c r="E25" s="56"/>
      <c r="F25" s="56"/>
      <c r="G25" s="56"/>
      <c r="H25" s="56"/>
      <c r="I25" s="56"/>
      <c r="J25" s="56"/>
      <c r="K25" s="56"/>
      <c r="L25" s="56"/>
      <c r="M25" s="56"/>
      <c r="N25" s="56"/>
      <c r="O25" s="56"/>
      <c r="P25" s="56"/>
    </row>
    <row r="26" spans="1:16" ht="15.75" hidden="1">
      <c r="A26" s="56"/>
      <c r="B26" s="56"/>
      <c r="C26" s="56"/>
      <c r="D26" s="56"/>
      <c r="E26" s="56"/>
      <c r="F26" s="56"/>
      <c r="G26" s="56"/>
      <c r="H26" s="56"/>
      <c r="I26" s="56"/>
      <c r="J26" s="56"/>
      <c r="K26" s="56"/>
      <c r="L26" s="56"/>
      <c r="M26" s="56"/>
      <c r="N26" s="56"/>
      <c r="O26" s="56"/>
      <c r="P26" s="56"/>
    </row>
    <row r="27" spans="1:16" ht="15.75">
      <c r="A27" s="56"/>
      <c r="B27" s="56"/>
      <c r="C27" s="56"/>
      <c r="D27" s="56"/>
      <c r="E27" s="56"/>
      <c r="F27" s="56"/>
      <c r="G27" s="56"/>
      <c r="H27" s="56"/>
      <c r="I27" s="56"/>
      <c r="J27" s="56"/>
      <c r="K27" s="56"/>
      <c r="L27" s="56"/>
      <c r="M27" s="56"/>
      <c r="N27" s="56"/>
      <c r="O27" s="56"/>
      <c r="P27" s="56"/>
    </row>
    <row r="28" spans="1:16" ht="15.75" customHeight="1">
      <c r="A28" s="709" t="s">
        <v>383</v>
      </c>
      <c r="B28" s="709"/>
      <c r="C28" s="709"/>
      <c r="D28" s="709"/>
      <c r="E28" s="709"/>
      <c r="F28" s="709"/>
      <c r="G28" s="709"/>
      <c r="H28" s="709"/>
      <c r="I28" s="709"/>
      <c r="J28" s="709"/>
      <c r="K28" s="709"/>
      <c r="L28" s="709"/>
      <c r="M28" s="709"/>
      <c r="N28" s="709"/>
      <c r="O28" s="709"/>
      <c r="P28" s="56"/>
    </row>
    <row r="29" spans="1:16" ht="15.75" customHeight="1">
      <c r="A29" s="56"/>
      <c r="B29" s="56"/>
      <c r="C29" s="56"/>
      <c r="D29" s="56"/>
      <c r="E29" s="56"/>
      <c r="F29" s="56"/>
      <c r="G29" s="56"/>
      <c r="H29" s="56"/>
      <c r="I29" s="56"/>
      <c r="J29" s="56"/>
      <c r="K29" s="56"/>
      <c r="L29" s="56"/>
      <c r="M29" s="56"/>
      <c r="N29" s="56"/>
      <c r="O29" s="56"/>
      <c r="P29" s="56"/>
    </row>
    <row r="30" spans="1:16" ht="34.5" customHeight="1">
      <c r="A30" s="71" t="s">
        <v>318</v>
      </c>
      <c r="B30" s="783" t="s">
        <v>333</v>
      </c>
      <c r="C30" s="784"/>
      <c r="D30" s="784"/>
      <c r="E30" s="784"/>
      <c r="F30" s="784"/>
      <c r="G30" s="784"/>
      <c r="H30" s="784"/>
      <c r="I30" s="785"/>
      <c r="J30" s="786" t="s">
        <v>384</v>
      </c>
      <c r="K30" s="787"/>
      <c r="L30" s="786" t="s">
        <v>385</v>
      </c>
      <c r="M30" s="788"/>
      <c r="N30" s="787"/>
      <c r="O30" s="56"/>
      <c r="P30" s="56"/>
    </row>
    <row r="31" spans="1:16" ht="15.75" customHeight="1">
      <c r="A31" s="65">
        <v>1</v>
      </c>
      <c r="B31" s="721" t="s">
        <v>587</v>
      </c>
      <c r="C31" s="722"/>
      <c r="D31" s="722"/>
      <c r="E31" s="722"/>
      <c r="F31" s="722"/>
      <c r="G31" s="722"/>
      <c r="H31" s="722"/>
      <c r="I31" s="723"/>
      <c r="J31" s="738">
        <v>1</v>
      </c>
      <c r="K31" s="738"/>
      <c r="L31" s="724">
        <v>57064.98</v>
      </c>
      <c r="M31" s="724"/>
      <c r="N31" s="724"/>
      <c r="O31" s="56"/>
      <c r="P31" s="56"/>
    </row>
    <row r="32" spans="1:16" s="96" customFormat="1" ht="15.75" hidden="1" customHeight="1">
      <c r="A32" s="117">
        <v>2</v>
      </c>
      <c r="B32" s="653" t="s">
        <v>388</v>
      </c>
      <c r="C32" s="654"/>
      <c r="D32" s="654"/>
      <c r="E32" s="654"/>
      <c r="F32" s="654"/>
      <c r="G32" s="654"/>
      <c r="H32" s="654"/>
      <c r="I32" s="655"/>
      <c r="J32" s="740">
        <v>12</v>
      </c>
      <c r="K32" s="740"/>
      <c r="L32" s="647">
        <f>30000-30000</f>
        <v>0</v>
      </c>
      <c r="M32" s="647"/>
      <c r="N32" s="647"/>
    </row>
    <row r="33" spans="1:15" s="96" customFormat="1" ht="15.75" customHeight="1">
      <c r="A33" s="117">
        <v>2</v>
      </c>
      <c r="B33" s="653" t="s">
        <v>549</v>
      </c>
      <c r="C33" s="654"/>
      <c r="D33" s="654"/>
      <c r="E33" s="654"/>
      <c r="F33" s="654"/>
      <c r="G33" s="654"/>
      <c r="H33" s="654"/>
      <c r="I33" s="655"/>
      <c r="J33" s="740">
        <v>12</v>
      </c>
      <c r="K33" s="740"/>
      <c r="L33" s="647">
        <v>0</v>
      </c>
      <c r="M33" s="647"/>
      <c r="N33" s="647"/>
      <c r="O33" s="96">
        <v>225</v>
      </c>
    </row>
    <row r="34" spans="1:15" s="96" customFormat="1" ht="15.75" customHeight="1">
      <c r="A34" s="117">
        <v>3</v>
      </c>
      <c r="B34" s="653" t="s">
        <v>454</v>
      </c>
      <c r="C34" s="654"/>
      <c r="D34" s="654"/>
      <c r="E34" s="654"/>
      <c r="F34" s="654"/>
      <c r="G34" s="654"/>
      <c r="H34" s="654"/>
      <c r="I34" s="655"/>
      <c r="J34" s="740">
        <v>12</v>
      </c>
      <c r="K34" s="740"/>
      <c r="L34" s="647">
        <v>0</v>
      </c>
      <c r="M34" s="647"/>
      <c r="N34" s="647"/>
    </row>
    <row r="35" spans="1:15" s="96" customFormat="1" ht="15.75" hidden="1" customHeight="1">
      <c r="A35" s="117">
        <v>5</v>
      </c>
      <c r="B35" s="653" t="s">
        <v>455</v>
      </c>
      <c r="C35" s="654"/>
      <c r="D35" s="654"/>
      <c r="E35" s="654"/>
      <c r="F35" s="654"/>
      <c r="G35" s="654"/>
      <c r="H35" s="654"/>
      <c r="I35" s="655"/>
      <c r="J35" s="740">
        <v>1</v>
      </c>
      <c r="K35" s="740"/>
      <c r="L35" s="647"/>
      <c r="M35" s="647"/>
      <c r="N35" s="647"/>
    </row>
    <row r="36" spans="1:15" s="96" customFormat="1" ht="15.75" hidden="1" customHeight="1">
      <c r="A36" s="118">
        <v>6</v>
      </c>
      <c r="B36" s="653" t="s">
        <v>456</v>
      </c>
      <c r="C36" s="654"/>
      <c r="D36" s="654"/>
      <c r="E36" s="654"/>
      <c r="F36" s="654"/>
      <c r="G36" s="654"/>
      <c r="H36" s="654"/>
      <c r="I36" s="655"/>
      <c r="J36" s="758">
        <v>1</v>
      </c>
      <c r="K36" s="758"/>
      <c r="L36" s="677"/>
      <c r="M36" s="677"/>
      <c r="N36" s="677"/>
    </row>
    <row r="37" spans="1:15" s="117" customFormat="1" ht="15.75" customHeight="1">
      <c r="A37" s="117">
        <v>4</v>
      </c>
      <c r="B37" s="653" t="s">
        <v>386</v>
      </c>
      <c r="C37" s="654"/>
      <c r="D37" s="654"/>
      <c r="E37" s="654"/>
      <c r="F37" s="654"/>
      <c r="G37" s="654"/>
      <c r="H37" s="654"/>
      <c r="I37" s="655"/>
      <c r="J37" s="740">
        <v>1</v>
      </c>
      <c r="K37" s="740"/>
      <c r="L37" s="647">
        <v>0</v>
      </c>
      <c r="M37" s="647"/>
      <c r="N37" s="647"/>
    </row>
    <row r="38" spans="1:15" s="65" customFormat="1" ht="15.75" hidden="1" customHeight="1">
      <c r="A38" s="65">
        <v>6</v>
      </c>
      <c r="B38" s="721" t="s">
        <v>457</v>
      </c>
      <c r="C38" s="790"/>
      <c r="D38" s="790"/>
      <c r="E38" s="790"/>
      <c r="F38" s="790"/>
      <c r="G38" s="790"/>
      <c r="H38" s="790"/>
      <c r="I38" s="791"/>
      <c r="J38" s="705">
        <v>1</v>
      </c>
      <c r="K38" s="792"/>
      <c r="L38" s="719"/>
      <c r="M38" s="793"/>
      <c r="N38" s="792"/>
    </row>
    <row r="39" spans="1:15" s="65" customFormat="1" ht="15.75" customHeight="1">
      <c r="A39" s="65">
        <v>5</v>
      </c>
      <c r="B39" s="721" t="s">
        <v>419</v>
      </c>
      <c r="C39" s="722"/>
      <c r="D39" s="722"/>
      <c r="E39" s="722"/>
      <c r="F39" s="722"/>
      <c r="G39" s="722"/>
      <c r="H39" s="722"/>
      <c r="I39" s="723"/>
      <c r="J39" s="705">
        <v>1</v>
      </c>
      <c r="K39" s="706"/>
      <c r="L39" s="719">
        <v>0</v>
      </c>
      <c r="M39" s="794"/>
      <c r="N39" s="720"/>
    </row>
    <row r="40" spans="1:15" s="65" customFormat="1" ht="15.75" customHeight="1">
      <c r="A40" s="65">
        <v>6</v>
      </c>
      <c r="B40" s="721" t="s">
        <v>459</v>
      </c>
      <c r="C40" s="722"/>
      <c r="D40" s="722"/>
      <c r="E40" s="722"/>
      <c r="F40" s="722"/>
      <c r="G40" s="722"/>
      <c r="H40" s="722"/>
      <c r="I40" s="723"/>
      <c r="J40" s="705">
        <v>1</v>
      </c>
      <c r="K40" s="706"/>
      <c r="L40" s="719">
        <v>0</v>
      </c>
      <c r="M40" s="794"/>
      <c r="N40" s="720"/>
    </row>
    <row r="41" spans="1:15" s="65" customFormat="1" ht="15.75" hidden="1" customHeight="1">
      <c r="A41" s="65">
        <v>9</v>
      </c>
      <c r="B41" s="721" t="s">
        <v>472</v>
      </c>
      <c r="C41" s="722"/>
      <c r="D41" s="722"/>
      <c r="E41" s="722"/>
      <c r="F41" s="722"/>
      <c r="G41" s="722"/>
      <c r="H41" s="722"/>
      <c r="I41" s="723"/>
      <c r="J41" s="705">
        <v>1</v>
      </c>
      <c r="K41" s="706"/>
      <c r="L41" s="719"/>
      <c r="M41" s="794"/>
      <c r="N41" s="720"/>
    </row>
    <row r="42" spans="1:15" s="65" customFormat="1" ht="15.75" customHeight="1">
      <c r="A42" s="65">
        <v>7</v>
      </c>
      <c r="B42" s="721" t="s">
        <v>420</v>
      </c>
      <c r="C42" s="722"/>
      <c r="D42" s="722"/>
      <c r="E42" s="722"/>
      <c r="F42" s="722"/>
      <c r="G42" s="722"/>
      <c r="H42" s="722"/>
      <c r="I42" s="723"/>
      <c r="J42" s="705">
        <v>1</v>
      </c>
      <c r="K42" s="706"/>
      <c r="L42" s="719">
        <v>0</v>
      </c>
      <c r="M42" s="794"/>
      <c r="N42" s="720"/>
    </row>
    <row r="43" spans="1:15" s="66" customFormat="1" ht="15.75" customHeight="1">
      <c r="B43" s="795" t="s">
        <v>330</v>
      </c>
      <c r="C43" s="795"/>
      <c r="D43" s="795"/>
      <c r="E43" s="795"/>
      <c r="F43" s="795"/>
      <c r="G43" s="795"/>
      <c r="H43" s="795"/>
      <c r="I43" s="795"/>
      <c r="J43" s="762" t="s">
        <v>33</v>
      </c>
      <c r="K43" s="762"/>
      <c r="L43" s="728">
        <f>SUM(L31:N42)</f>
        <v>57064.98</v>
      </c>
      <c r="M43" s="728"/>
      <c r="N43" s="728"/>
    </row>
    <row r="45" spans="1:15" ht="15.75">
      <c r="A45" s="709" t="s">
        <v>525</v>
      </c>
      <c r="B45" s="709"/>
      <c r="C45" s="709"/>
      <c r="D45" s="709"/>
      <c r="E45" s="709"/>
      <c r="F45" s="709"/>
      <c r="G45" s="709"/>
      <c r="H45" s="709"/>
      <c r="I45" s="709"/>
      <c r="J45" s="709"/>
      <c r="K45" s="709"/>
      <c r="L45" s="709"/>
      <c r="M45" s="709"/>
      <c r="N45" s="709"/>
      <c r="O45" s="709"/>
    </row>
    <row r="47" spans="1:15" ht="34.5" customHeight="1">
      <c r="A47" s="71" t="s">
        <v>318</v>
      </c>
      <c r="B47" s="783" t="s">
        <v>333</v>
      </c>
      <c r="C47" s="784"/>
      <c r="D47" s="784"/>
      <c r="E47" s="784"/>
      <c r="F47" s="784"/>
      <c r="G47" s="784"/>
      <c r="H47" s="784"/>
      <c r="I47" s="785"/>
      <c r="J47" s="786" t="s">
        <v>384</v>
      </c>
      <c r="K47" s="787"/>
      <c r="L47" s="786" t="s">
        <v>385</v>
      </c>
      <c r="M47" s="788"/>
      <c r="N47" s="787"/>
      <c r="O47" s="56"/>
    </row>
    <row r="48" spans="1:15" ht="31.5" customHeight="1">
      <c r="A48" s="65">
        <v>1</v>
      </c>
      <c r="B48" s="725" t="s">
        <v>461</v>
      </c>
      <c r="C48" s="726"/>
      <c r="D48" s="726"/>
      <c r="E48" s="726"/>
      <c r="F48" s="726"/>
      <c r="G48" s="726"/>
      <c r="H48" s="726"/>
      <c r="I48" s="727"/>
      <c r="J48" s="738">
        <v>5</v>
      </c>
      <c r="K48" s="738"/>
      <c r="L48" s="724">
        <v>0</v>
      </c>
      <c r="M48" s="724"/>
      <c r="N48" s="724"/>
      <c r="O48" s="56"/>
    </row>
    <row r="49" spans="1:15" ht="15.75">
      <c r="A49" s="65">
        <v>2</v>
      </c>
      <c r="B49" s="725" t="s">
        <v>389</v>
      </c>
      <c r="C49" s="726"/>
      <c r="D49" s="726"/>
      <c r="E49" s="726"/>
      <c r="F49" s="726"/>
      <c r="G49" s="726"/>
      <c r="H49" s="726"/>
      <c r="I49" s="727"/>
      <c r="J49" s="738" t="s">
        <v>33</v>
      </c>
      <c r="K49" s="738"/>
      <c r="L49" s="724">
        <v>0</v>
      </c>
      <c r="M49" s="724"/>
      <c r="N49" s="724"/>
      <c r="O49" s="56">
        <v>226</v>
      </c>
    </row>
    <row r="50" spans="1:15" ht="15.75">
      <c r="A50" s="65">
        <v>3</v>
      </c>
      <c r="B50" s="725" t="s">
        <v>497</v>
      </c>
      <c r="C50" s="726"/>
      <c r="D50" s="726"/>
      <c r="E50" s="726"/>
      <c r="F50" s="726"/>
      <c r="G50" s="726"/>
      <c r="H50" s="726"/>
      <c r="I50" s="727"/>
      <c r="J50" s="738">
        <v>1</v>
      </c>
      <c r="K50" s="738"/>
      <c r="L50" s="724">
        <v>0</v>
      </c>
      <c r="M50" s="724"/>
      <c r="N50" s="724"/>
      <c r="O50" s="56"/>
    </row>
    <row r="51" spans="1:15" s="96" customFormat="1" ht="15.75">
      <c r="A51" s="117">
        <v>4</v>
      </c>
      <c r="B51" s="796" t="s">
        <v>584</v>
      </c>
      <c r="C51" s="797"/>
      <c r="D51" s="797"/>
      <c r="E51" s="797"/>
      <c r="F51" s="797"/>
      <c r="G51" s="797"/>
      <c r="H51" s="797"/>
      <c r="I51" s="798"/>
      <c r="J51" s="740">
        <v>1</v>
      </c>
      <c r="K51" s="740"/>
      <c r="L51" s="647">
        <v>7290</v>
      </c>
      <c r="M51" s="647"/>
      <c r="N51" s="647"/>
    </row>
    <row r="52" spans="1:15" s="96" customFormat="1" ht="15.75">
      <c r="A52" s="117">
        <v>5</v>
      </c>
      <c r="B52" s="796" t="s">
        <v>474</v>
      </c>
      <c r="C52" s="797"/>
      <c r="D52" s="797"/>
      <c r="E52" s="797"/>
      <c r="F52" s="797"/>
      <c r="G52" s="797"/>
      <c r="H52" s="797"/>
      <c r="I52" s="798"/>
      <c r="J52" s="740">
        <v>1</v>
      </c>
      <c r="K52" s="740"/>
      <c r="L52" s="647">
        <v>0</v>
      </c>
      <c r="M52" s="647"/>
      <c r="N52" s="647"/>
    </row>
    <row r="53" spans="1:15" s="96" customFormat="1" ht="15.75">
      <c r="A53" s="117">
        <v>6</v>
      </c>
      <c r="B53" s="796" t="s">
        <v>498</v>
      </c>
      <c r="C53" s="797"/>
      <c r="D53" s="797"/>
      <c r="E53" s="797"/>
      <c r="F53" s="797"/>
      <c r="G53" s="797"/>
      <c r="H53" s="797"/>
      <c r="I53" s="798"/>
      <c r="J53" s="740">
        <v>1</v>
      </c>
      <c r="K53" s="740"/>
      <c r="L53" s="647">
        <v>0</v>
      </c>
      <c r="M53" s="647"/>
      <c r="N53" s="647"/>
    </row>
    <row r="54" spans="1:15" ht="18" customHeight="1">
      <c r="A54" s="65">
        <v>7</v>
      </c>
      <c r="B54" s="725" t="s">
        <v>517</v>
      </c>
      <c r="C54" s="726"/>
      <c r="D54" s="726"/>
      <c r="E54" s="726"/>
      <c r="F54" s="726"/>
      <c r="G54" s="726"/>
      <c r="H54" s="726"/>
      <c r="I54" s="727"/>
      <c r="J54" s="738">
        <v>1</v>
      </c>
      <c r="K54" s="738"/>
      <c r="L54" s="724">
        <v>0</v>
      </c>
      <c r="M54" s="724"/>
      <c r="N54" s="724"/>
      <c r="O54" s="56"/>
    </row>
    <row r="55" spans="1:15" s="149" customFormat="1" ht="15.75">
      <c r="A55" s="65">
        <v>8</v>
      </c>
      <c r="B55" s="725" t="s">
        <v>515</v>
      </c>
      <c r="C55" s="726"/>
      <c r="D55" s="726"/>
      <c r="E55" s="726"/>
      <c r="F55" s="726"/>
      <c r="G55" s="726"/>
      <c r="H55" s="726"/>
      <c r="I55" s="727"/>
      <c r="J55" s="738">
        <v>1</v>
      </c>
      <c r="K55" s="738"/>
      <c r="L55" s="724">
        <v>0</v>
      </c>
      <c r="M55" s="724"/>
      <c r="N55" s="724"/>
      <c r="O55" s="56"/>
    </row>
    <row r="56" spans="1:15" s="150" customFormat="1" ht="16.5" customHeight="1">
      <c r="A56" s="65">
        <v>9</v>
      </c>
      <c r="B56" s="725" t="s">
        <v>516</v>
      </c>
      <c r="C56" s="726"/>
      <c r="D56" s="726"/>
      <c r="E56" s="726"/>
      <c r="F56" s="726"/>
      <c r="G56" s="726"/>
      <c r="H56" s="726"/>
      <c r="I56" s="727"/>
      <c r="J56" s="738">
        <v>1</v>
      </c>
      <c r="K56" s="738"/>
      <c r="L56" s="724">
        <v>0</v>
      </c>
      <c r="M56" s="724"/>
      <c r="N56" s="724"/>
      <c r="O56" s="56"/>
    </row>
    <row r="57" spans="1:15" s="150" customFormat="1" ht="15.75">
      <c r="A57" s="65">
        <v>10</v>
      </c>
      <c r="B57" s="725" t="s">
        <v>518</v>
      </c>
      <c r="C57" s="726"/>
      <c r="D57" s="726"/>
      <c r="E57" s="726"/>
      <c r="F57" s="726"/>
      <c r="G57" s="726"/>
      <c r="H57" s="726"/>
      <c r="I57" s="727"/>
      <c r="J57" s="738">
        <v>1</v>
      </c>
      <c r="K57" s="738"/>
      <c r="L57" s="724">
        <v>0</v>
      </c>
      <c r="M57" s="724"/>
      <c r="N57" s="724"/>
      <c r="O57" s="56"/>
    </row>
    <row r="58" spans="1:15" ht="15.75">
      <c r="A58" s="65">
        <v>11</v>
      </c>
      <c r="B58" s="725" t="s">
        <v>534</v>
      </c>
      <c r="C58" s="726"/>
      <c r="D58" s="726"/>
      <c r="E58" s="726"/>
      <c r="F58" s="726"/>
      <c r="G58" s="726"/>
      <c r="H58" s="726"/>
      <c r="I58" s="727"/>
      <c r="J58" s="738">
        <v>1</v>
      </c>
      <c r="K58" s="738"/>
      <c r="L58" s="724">
        <v>0</v>
      </c>
      <c r="M58" s="724"/>
      <c r="N58" s="724"/>
      <c r="O58" s="56"/>
    </row>
    <row r="59" spans="1:15" s="67" customFormat="1" ht="15.75">
      <c r="A59" s="66"/>
      <c r="B59" s="730" t="s">
        <v>330</v>
      </c>
      <c r="C59" s="731"/>
      <c r="D59" s="731"/>
      <c r="E59" s="731"/>
      <c r="F59" s="731"/>
      <c r="G59" s="731"/>
      <c r="H59" s="731"/>
      <c r="I59" s="732"/>
      <c r="J59" s="762" t="s">
        <v>33</v>
      </c>
      <c r="K59" s="762"/>
      <c r="L59" s="789">
        <f>SUM(L48:N58)</f>
        <v>7290</v>
      </c>
      <c r="M59" s="789"/>
      <c r="N59" s="789"/>
    </row>
    <row r="61" spans="1:15" ht="15.75">
      <c r="A61" s="737" t="s">
        <v>526</v>
      </c>
      <c r="B61" s="737"/>
      <c r="C61" s="737"/>
      <c r="D61" s="737"/>
      <c r="E61" s="737"/>
      <c r="F61" s="737"/>
      <c r="G61" s="737"/>
      <c r="H61" s="737"/>
      <c r="I61" s="737"/>
      <c r="J61" s="737"/>
      <c r="K61" s="737"/>
      <c r="L61" s="737"/>
      <c r="M61" s="737"/>
      <c r="N61" s="737"/>
      <c r="O61" s="56"/>
    </row>
    <row r="63" spans="1:15" ht="34.5" hidden="1" customHeight="1">
      <c r="A63" s="71" t="s">
        <v>318</v>
      </c>
      <c r="B63" s="783" t="s">
        <v>333</v>
      </c>
      <c r="C63" s="784"/>
      <c r="D63" s="784"/>
      <c r="E63" s="784"/>
      <c r="F63" s="784"/>
      <c r="G63" s="784"/>
      <c r="H63" s="784"/>
      <c r="I63" s="785"/>
      <c r="J63" s="786" t="s">
        <v>475</v>
      </c>
      <c r="K63" s="788"/>
      <c r="L63" s="788"/>
      <c r="M63" s="788"/>
      <c r="N63" s="787"/>
      <c r="O63" s="56"/>
    </row>
    <row r="64" spans="1:15" ht="15.75" hidden="1">
      <c r="A64" s="65" t="s">
        <v>378</v>
      </c>
      <c r="B64" s="725" t="s">
        <v>476</v>
      </c>
      <c r="C64" s="726"/>
      <c r="D64" s="726"/>
      <c r="E64" s="726"/>
      <c r="F64" s="726"/>
      <c r="G64" s="726"/>
      <c r="H64" s="726"/>
      <c r="I64" s="727"/>
      <c r="J64" s="719"/>
      <c r="K64" s="794"/>
      <c r="L64" s="794"/>
      <c r="M64" s="794"/>
      <c r="N64" s="720"/>
      <c r="O64" s="56">
        <v>341</v>
      </c>
    </row>
    <row r="65" spans="1:15" ht="15.75" hidden="1">
      <c r="A65" s="124">
        <v>1</v>
      </c>
      <c r="B65" s="725" t="s">
        <v>477</v>
      </c>
      <c r="C65" s="726"/>
      <c r="D65" s="726"/>
      <c r="E65" s="726"/>
      <c r="F65" s="726"/>
      <c r="G65" s="726"/>
      <c r="H65" s="726"/>
      <c r="I65" s="727"/>
      <c r="J65" s="719"/>
      <c r="K65" s="794"/>
      <c r="L65" s="794"/>
      <c r="M65" s="794"/>
      <c r="N65" s="720"/>
      <c r="O65" s="56"/>
    </row>
    <row r="66" spans="1:15" ht="15.75" hidden="1">
      <c r="A66" s="65">
        <v>2</v>
      </c>
      <c r="B66" s="725" t="s">
        <v>421</v>
      </c>
      <c r="C66" s="726"/>
      <c r="D66" s="726"/>
      <c r="E66" s="726"/>
      <c r="F66" s="726"/>
      <c r="G66" s="726"/>
      <c r="H66" s="726"/>
      <c r="I66" s="727"/>
      <c r="J66" s="719"/>
      <c r="K66" s="794"/>
      <c r="L66" s="794"/>
      <c r="M66" s="794"/>
      <c r="N66" s="720"/>
      <c r="O66" s="56"/>
    </row>
    <row r="67" spans="1:15" ht="15.75" hidden="1">
      <c r="A67" s="65" t="s">
        <v>387</v>
      </c>
      <c r="B67" s="725" t="s">
        <v>422</v>
      </c>
      <c r="C67" s="726"/>
      <c r="D67" s="726"/>
      <c r="E67" s="726"/>
      <c r="F67" s="726"/>
      <c r="G67" s="726"/>
      <c r="H67" s="726"/>
      <c r="I67" s="727"/>
      <c r="J67" s="719"/>
      <c r="K67" s="794"/>
      <c r="L67" s="794"/>
      <c r="M67" s="794"/>
      <c r="N67" s="720"/>
      <c r="O67" s="56"/>
    </row>
    <row r="68" spans="1:15" ht="15.75" hidden="1">
      <c r="A68" s="65"/>
      <c r="B68" s="725"/>
      <c r="C68" s="726"/>
      <c r="D68" s="726"/>
      <c r="E68" s="726"/>
      <c r="F68" s="726"/>
      <c r="G68" s="726"/>
      <c r="H68" s="726"/>
      <c r="I68" s="727"/>
      <c r="J68" s="719"/>
      <c r="K68" s="794"/>
      <c r="L68" s="794"/>
      <c r="M68" s="794"/>
      <c r="N68" s="720"/>
      <c r="O68" s="56"/>
    </row>
    <row r="69" spans="1:15" s="67" customFormat="1" ht="15.75" hidden="1">
      <c r="A69" s="66"/>
      <c r="B69" s="730" t="s">
        <v>330</v>
      </c>
      <c r="C69" s="731"/>
      <c r="D69" s="731"/>
      <c r="E69" s="731"/>
      <c r="F69" s="731"/>
      <c r="G69" s="731"/>
      <c r="H69" s="731"/>
      <c r="I69" s="732"/>
      <c r="J69" s="658">
        <f>SUM(J64:N68)</f>
        <v>0</v>
      </c>
      <c r="K69" s="799"/>
      <c r="L69" s="799"/>
      <c r="M69" s="799"/>
      <c r="N69" s="659"/>
    </row>
    <row r="70" spans="1:15" ht="15.75" hidden="1">
      <c r="A70" s="56"/>
      <c r="B70" s="56"/>
      <c r="C70" s="56"/>
      <c r="D70" s="56"/>
      <c r="E70" s="56"/>
      <c r="F70" s="56"/>
      <c r="G70" s="56"/>
      <c r="H70" s="56"/>
      <c r="I70" s="56"/>
      <c r="J70" s="56"/>
      <c r="K70" s="56"/>
      <c r="L70" s="56"/>
      <c r="M70" s="56"/>
      <c r="N70" s="56"/>
      <c r="O70" s="56"/>
    </row>
    <row r="71" spans="1:15" ht="34.5" customHeight="1">
      <c r="A71" s="71" t="s">
        <v>318</v>
      </c>
      <c r="B71" s="776" t="s">
        <v>333</v>
      </c>
      <c r="C71" s="776"/>
      <c r="D71" s="776"/>
      <c r="E71" s="776"/>
      <c r="F71" s="776"/>
      <c r="G71" s="776"/>
      <c r="H71" s="776"/>
      <c r="I71" s="786" t="s">
        <v>499</v>
      </c>
      <c r="J71" s="788"/>
      <c r="K71" s="786" t="s">
        <v>538</v>
      </c>
      <c r="L71" s="788"/>
      <c r="M71" s="777" t="s">
        <v>564</v>
      </c>
      <c r="N71" s="777"/>
      <c r="O71" s="56"/>
    </row>
    <row r="72" spans="1:15" ht="15.75" customHeight="1">
      <c r="A72" s="65">
        <v>1</v>
      </c>
      <c r="B72" s="725" t="s">
        <v>478</v>
      </c>
      <c r="C72" s="726"/>
      <c r="D72" s="726"/>
      <c r="E72" s="726"/>
      <c r="F72" s="726"/>
      <c r="G72" s="726"/>
      <c r="H72" s="727"/>
      <c r="I72" s="805">
        <v>0</v>
      </c>
      <c r="J72" s="806"/>
      <c r="K72" s="804">
        <v>0</v>
      </c>
      <c r="L72" s="804"/>
      <c r="M72" s="804">
        <v>0</v>
      </c>
      <c r="N72" s="804"/>
      <c r="O72" s="56"/>
    </row>
    <row r="73" spans="1:15" ht="32.25" customHeight="1">
      <c r="A73" s="65">
        <v>2</v>
      </c>
      <c r="B73" s="725" t="s">
        <v>582</v>
      </c>
      <c r="C73" s="726"/>
      <c r="D73" s="726"/>
      <c r="E73" s="726"/>
      <c r="F73" s="726"/>
      <c r="G73" s="726"/>
      <c r="H73" s="727"/>
      <c r="I73" s="802">
        <v>153244.78</v>
      </c>
      <c r="J73" s="803"/>
      <c r="K73" s="804">
        <v>0</v>
      </c>
      <c r="L73" s="804"/>
      <c r="M73" s="804">
        <v>0</v>
      </c>
      <c r="N73" s="804"/>
      <c r="O73" s="56"/>
    </row>
    <row r="74" spans="1:15" ht="33" customHeight="1">
      <c r="A74" s="65">
        <v>3</v>
      </c>
      <c r="B74" s="725" t="s">
        <v>583</v>
      </c>
      <c r="C74" s="726"/>
      <c r="D74" s="726"/>
      <c r="E74" s="726"/>
      <c r="F74" s="726"/>
      <c r="G74" s="726"/>
      <c r="H74" s="727"/>
      <c r="I74" s="802">
        <v>0</v>
      </c>
      <c r="J74" s="803"/>
      <c r="K74" s="804">
        <v>0</v>
      </c>
      <c r="L74" s="804"/>
      <c r="M74" s="804">
        <v>0</v>
      </c>
      <c r="N74" s="804"/>
      <c r="O74" s="56"/>
    </row>
    <row r="75" spans="1:15" ht="15.75" hidden="1">
      <c r="A75" s="65"/>
      <c r="B75" s="739"/>
      <c r="C75" s="739"/>
      <c r="D75" s="739"/>
      <c r="E75" s="739"/>
      <c r="F75" s="739"/>
      <c r="G75" s="739"/>
      <c r="H75" s="739"/>
      <c r="I75" s="802"/>
      <c r="J75" s="803"/>
      <c r="K75" s="804"/>
      <c r="L75" s="804"/>
      <c r="M75" s="804"/>
      <c r="N75" s="804"/>
      <c r="O75" s="56"/>
    </row>
    <row r="76" spans="1:15" ht="15.75" hidden="1">
      <c r="A76" s="65"/>
      <c r="B76" s="739"/>
      <c r="C76" s="739"/>
      <c r="D76" s="739"/>
      <c r="E76" s="739"/>
      <c r="F76" s="739"/>
      <c r="G76" s="739"/>
      <c r="H76" s="739"/>
      <c r="I76" s="802"/>
      <c r="J76" s="803"/>
      <c r="K76" s="804"/>
      <c r="L76" s="804"/>
      <c r="M76" s="804"/>
      <c r="N76" s="804"/>
      <c r="O76" s="56"/>
    </row>
    <row r="77" spans="1:15" ht="15.75" hidden="1">
      <c r="A77" s="65"/>
      <c r="B77" s="739"/>
      <c r="C77" s="739"/>
      <c r="D77" s="739"/>
      <c r="E77" s="739"/>
      <c r="F77" s="739"/>
      <c r="G77" s="739"/>
      <c r="H77" s="739"/>
      <c r="I77" s="802"/>
      <c r="J77" s="803"/>
      <c r="K77" s="804"/>
      <c r="L77" s="804"/>
      <c r="M77" s="804"/>
      <c r="N77" s="804"/>
      <c r="O77" s="56"/>
    </row>
    <row r="78" spans="1:15" s="67" customFormat="1" ht="15.75">
      <c r="A78" s="66"/>
      <c r="B78" s="762" t="s">
        <v>330</v>
      </c>
      <c r="C78" s="762"/>
      <c r="D78" s="762"/>
      <c r="E78" s="762"/>
      <c r="F78" s="762"/>
      <c r="G78" s="762"/>
      <c r="H78" s="762"/>
      <c r="I78" s="800">
        <f>SUM(I72:I77)</f>
        <v>153244.78</v>
      </c>
      <c r="J78" s="800"/>
      <c r="K78" s="801">
        <f>SUM(K72:K77)</f>
        <v>0</v>
      </c>
      <c r="L78" s="801"/>
      <c r="M78" s="800">
        <f>SUM(M72:M77)</f>
        <v>0</v>
      </c>
      <c r="N78" s="800"/>
    </row>
    <row r="79" spans="1:15" ht="15.75">
      <c r="A79" s="56"/>
      <c r="B79" s="56"/>
      <c r="C79" s="56"/>
      <c r="D79" s="56"/>
      <c r="E79" s="56"/>
      <c r="F79" s="56"/>
      <c r="G79" s="56"/>
      <c r="H79" s="56"/>
      <c r="I79" s="56"/>
      <c r="J79" s="56"/>
      <c r="K79" s="56"/>
      <c r="L79" s="56"/>
      <c r="M79" s="56"/>
      <c r="N79" s="56"/>
      <c r="O79" s="56"/>
    </row>
  </sheetData>
  <mergeCells count="205">
    <mergeCell ref="B74:H74"/>
    <mergeCell ref="I74:J74"/>
    <mergeCell ref="K74:L74"/>
    <mergeCell ref="M74:N74"/>
    <mergeCell ref="B75:H75"/>
    <mergeCell ref="I75:J75"/>
    <mergeCell ref="K75:L75"/>
    <mergeCell ref="M75:N75"/>
    <mergeCell ref="B72:H72"/>
    <mergeCell ref="I72:J72"/>
    <mergeCell ref="K72:L72"/>
    <mergeCell ref="M72:N72"/>
    <mergeCell ref="B73:H73"/>
    <mergeCell ref="I73:J73"/>
    <mergeCell ref="K73:L73"/>
    <mergeCell ref="M73:N73"/>
    <mergeCell ref="B78:H78"/>
    <mergeCell ref="I78:J78"/>
    <mergeCell ref="K78:L78"/>
    <mergeCell ref="M78:N78"/>
    <mergeCell ref="B76:H76"/>
    <mergeCell ref="I76:J76"/>
    <mergeCell ref="K76:L76"/>
    <mergeCell ref="M76:N76"/>
    <mergeCell ref="B77:H77"/>
    <mergeCell ref="I77:J77"/>
    <mergeCell ref="K77:L77"/>
    <mergeCell ref="M77:N77"/>
    <mergeCell ref="B69:I69"/>
    <mergeCell ref="J69:N69"/>
    <mergeCell ref="B71:H71"/>
    <mergeCell ref="I71:J71"/>
    <mergeCell ref="K71:L71"/>
    <mergeCell ref="M71:N71"/>
    <mergeCell ref="B66:I66"/>
    <mergeCell ref="J66:N66"/>
    <mergeCell ref="B67:I67"/>
    <mergeCell ref="J67:N67"/>
    <mergeCell ref="B68:I68"/>
    <mergeCell ref="J68:N68"/>
    <mergeCell ref="A61:N61"/>
    <mergeCell ref="B63:I63"/>
    <mergeCell ref="J63:N63"/>
    <mergeCell ref="B64:I64"/>
    <mergeCell ref="J64:N64"/>
    <mergeCell ref="B65:I65"/>
    <mergeCell ref="J65:N65"/>
    <mergeCell ref="B58:I58"/>
    <mergeCell ref="J58:K58"/>
    <mergeCell ref="L58:N58"/>
    <mergeCell ref="B59:I59"/>
    <mergeCell ref="J59:K59"/>
    <mergeCell ref="L59:N59"/>
    <mergeCell ref="B56:I56"/>
    <mergeCell ref="J56:K56"/>
    <mergeCell ref="L56:N56"/>
    <mergeCell ref="B51:I51"/>
    <mergeCell ref="J51:K51"/>
    <mergeCell ref="L51:N51"/>
    <mergeCell ref="B52:I52"/>
    <mergeCell ref="J52:K52"/>
    <mergeCell ref="L52:N52"/>
    <mergeCell ref="B53:I53"/>
    <mergeCell ref="J53:K53"/>
    <mergeCell ref="L53:N53"/>
    <mergeCell ref="B54:I54"/>
    <mergeCell ref="J54:K54"/>
    <mergeCell ref="L54:N54"/>
    <mergeCell ref="B55:I55"/>
    <mergeCell ref="J55:K55"/>
    <mergeCell ref="L55:N55"/>
    <mergeCell ref="B49:I49"/>
    <mergeCell ref="J49:K49"/>
    <mergeCell ref="L49:N49"/>
    <mergeCell ref="B50:I50"/>
    <mergeCell ref="J50:K50"/>
    <mergeCell ref="L50:N50"/>
    <mergeCell ref="A45:O45"/>
    <mergeCell ref="B47:I47"/>
    <mergeCell ref="J47:K47"/>
    <mergeCell ref="L47:N47"/>
    <mergeCell ref="B48:I48"/>
    <mergeCell ref="J48:K48"/>
    <mergeCell ref="L48:N48"/>
    <mergeCell ref="B42:I42"/>
    <mergeCell ref="J42:K42"/>
    <mergeCell ref="L42:N42"/>
    <mergeCell ref="B43:I43"/>
    <mergeCell ref="J43:K43"/>
    <mergeCell ref="L43:N43"/>
    <mergeCell ref="B40:I40"/>
    <mergeCell ref="J40:K40"/>
    <mergeCell ref="L40:N40"/>
    <mergeCell ref="B41:I41"/>
    <mergeCell ref="J41:K41"/>
    <mergeCell ref="L41:N41"/>
    <mergeCell ref="B38:I38"/>
    <mergeCell ref="J38:K38"/>
    <mergeCell ref="L38:N38"/>
    <mergeCell ref="B39:I39"/>
    <mergeCell ref="J39:K39"/>
    <mergeCell ref="L39:N39"/>
    <mergeCell ref="B36:I36"/>
    <mergeCell ref="J36:K36"/>
    <mergeCell ref="L36:N36"/>
    <mergeCell ref="B37:I37"/>
    <mergeCell ref="J37:K37"/>
    <mergeCell ref="L37:N37"/>
    <mergeCell ref="B34:I34"/>
    <mergeCell ref="J34:K34"/>
    <mergeCell ref="L34:N34"/>
    <mergeCell ref="B35:I35"/>
    <mergeCell ref="J35:K35"/>
    <mergeCell ref="L35:N35"/>
    <mergeCell ref="B32:I32"/>
    <mergeCell ref="J32:K32"/>
    <mergeCell ref="L32:N32"/>
    <mergeCell ref="B33:I33"/>
    <mergeCell ref="J33:K33"/>
    <mergeCell ref="L33:N33"/>
    <mergeCell ref="B30:I30"/>
    <mergeCell ref="J30:K30"/>
    <mergeCell ref="L30:N30"/>
    <mergeCell ref="B31:I31"/>
    <mergeCell ref="J31:K31"/>
    <mergeCell ref="L31:N31"/>
    <mergeCell ref="B21:E21"/>
    <mergeCell ref="F21:G21"/>
    <mergeCell ref="I21:J21"/>
    <mergeCell ref="K21:L21"/>
    <mergeCell ref="M21:N21"/>
    <mergeCell ref="A28:O28"/>
    <mergeCell ref="B19:E19"/>
    <mergeCell ref="F19:G19"/>
    <mergeCell ref="I19:J19"/>
    <mergeCell ref="K19:L19"/>
    <mergeCell ref="M19:N19"/>
    <mergeCell ref="B20:E20"/>
    <mergeCell ref="F20:G20"/>
    <mergeCell ref="I20:J20"/>
    <mergeCell ref="K20:L20"/>
    <mergeCell ref="M20:N20"/>
    <mergeCell ref="B17:E17"/>
    <mergeCell ref="F17:G17"/>
    <mergeCell ref="I17:J17"/>
    <mergeCell ref="K17:L17"/>
    <mergeCell ref="M17:N17"/>
    <mergeCell ref="B18:E18"/>
    <mergeCell ref="F18:G18"/>
    <mergeCell ref="I18:J18"/>
    <mergeCell ref="K18:L18"/>
    <mergeCell ref="M18:N18"/>
    <mergeCell ref="B15:E15"/>
    <mergeCell ref="F15:G15"/>
    <mergeCell ref="I15:J15"/>
    <mergeCell ref="K15:L15"/>
    <mergeCell ref="M15:N15"/>
    <mergeCell ref="B16:E16"/>
    <mergeCell ref="F16:G16"/>
    <mergeCell ref="I16:J16"/>
    <mergeCell ref="K16:L16"/>
    <mergeCell ref="M16:N16"/>
    <mergeCell ref="F13:G13"/>
    <mergeCell ref="I13:J13"/>
    <mergeCell ref="K13:L13"/>
    <mergeCell ref="M13:N13"/>
    <mergeCell ref="B14:E14"/>
    <mergeCell ref="F14:G14"/>
    <mergeCell ref="I14:J14"/>
    <mergeCell ref="K14:L14"/>
    <mergeCell ref="M14:N14"/>
    <mergeCell ref="A1:E1"/>
    <mergeCell ref="F1:N1"/>
    <mergeCell ref="A2:N2"/>
    <mergeCell ref="A4:C4"/>
    <mergeCell ref="A6:N6"/>
    <mergeCell ref="B8:E8"/>
    <mergeCell ref="F8:G8"/>
    <mergeCell ref="I8:J8"/>
    <mergeCell ref="K8:L8"/>
    <mergeCell ref="M8:N8"/>
    <mergeCell ref="B57:I57"/>
    <mergeCell ref="J57:K57"/>
    <mergeCell ref="L57:N57"/>
    <mergeCell ref="B9:E9"/>
    <mergeCell ref="F9:G9"/>
    <mergeCell ref="I9:J9"/>
    <mergeCell ref="K9:L9"/>
    <mergeCell ref="M9:N9"/>
    <mergeCell ref="B10:E10"/>
    <mergeCell ref="F10:G10"/>
    <mergeCell ref="I10:J10"/>
    <mergeCell ref="K10:L10"/>
    <mergeCell ref="M10:N10"/>
    <mergeCell ref="F11:G11"/>
    <mergeCell ref="I11:J11"/>
    <mergeCell ref="K11:L11"/>
    <mergeCell ref="M11:N11"/>
    <mergeCell ref="B12:E12"/>
    <mergeCell ref="F12:G12"/>
    <mergeCell ref="I12:J12"/>
    <mergeCell ref="K12:L12"/>
    <mergeCell ref="M12:N12"/>
    <mergeCell ref="B11:E11"/>
    <mergeCell ref="B13:E13"/>
  </mergeCells>
  <pageMargins left="0.70866141732283472" right="0.70866141732283472" top="0.74803149606299213" bottom="0.74803149606299213" header="0.31496062992125984" footer="0.31496062992125984"/>
  <pageSetup paperSize="9" scale="70" orientation="landscape" horizontalDpi="300" verticalDpi="300" r:id="rId1"/>
  <rowBreaks count="1" manualBreakCount="1">
    <brk id="44" max="13" man="1"/>
  </rowBreaks>
</worksheet>
</file>

<file path=xl/worksheets/sheet8.xml><?xml version="1.0" encoding="utf-8"?>
<worksheet xmlns="http://schemas.openxmlformats.org/spreadsheetml/2006/main" xmlns:r="http://schemas.openxmlformats.org/officeDocument/2006/relationships">
  <dimension ref="A1:AC82"/>
  <sheetViews>
    <sheetView view="pageBreakPreview" topLeftCell="A43" zoomScale="80" zoomScaleNormal="100" zoomScaleSheetLayoutView="80" workbookViewId="0">
      <selection activeCell="M58" sqref="M58:N58"/>
    </sheetView>
  </sheetViews>
  <sheetFormatPr defaultRowHeight="15.75"/>
  <cols>
    <col min="1" max="7" width="9.33203125" style="56"/>
    <col min="8" max="8" width="10.5" style="56" customWidth="1"/>
    <col min="9" max="11" width="9.33203125" style="56"/>
    <col min="12" max="12" width="16.83203125" style="131" customWidth="1"/>
    <col min="13" max="13" width="10.6640625" style="131" customWidth="1"/>
    <col min="14" max="14" width="7.6640625" style="131" customWidth="1"/>
    <col min="15" max="263" width="9.33203125" style="56"/>
    <col min="264" max="264" width="10.5" style="56" customWidth="1"/>
    <col min="265" max="267" width="9.33203125" style="56"/>
    <col min="268" max="268" width="16.83203125" style="56" customWidth="1"/>
    <col min="269" max="269" width="10.6640625" style="56" customWidth="1"/>
    <col min="270" max="270" width="7.6640625" style="56" customWidth="1"/>
    <col min="271" max="519" width="9.33203125" style="56"/>
    <col min="520" max="520" width="10.5" style="56" customWidth="1"/>
    <col min="521" max="523" width="9.33203125" style="56"/>
    <col min="524" max="524" width="16.83203125" style="56" customWidth="1"/>
    <col min="525" max="525" width="10.6640625" style="56" customWidth="1"/>
    <col min="526" max="526" width="7.6640625" style="56" customWidth="1"/>
    <col min="527" max="775" width="9.33203125" style="56"/>
    <col min="776" max="776" width="10.5" style="56" customWidth="1"/>
    <col min="777" max="779" width="9.33203125" style="56"/>
    <col min="780" max="780" width="16.83203125" style="56" customWidth="1"/>
    <col min="781" max="781" width="10.6640625" style="56" customWidth="1"/>
    <col min="782" max="782" width="7.6640625" style="56" customWidth="1"/>
    <col min="783" max="1031" width="9.33203125" style="56"/>
    <col min="1032" max="1032" width="10.5" style="56" customWidth="1"/>
    <col min="1033" max="1035" width="9.33203125" style="56"/>
    <col min="1036" max="1036" width="16.83203125" style="56" customWidth="1"/>
    <col min="1037" max="1037" width="10.6640625" style="56" customWidth="1"/>
    <col min="1038" max="1038" width="7.6640625" style="56" customWidth="1"/>
    <col min="1039" max="1287" width="9.33203125" style="56"/>
    <col min="1288" max="1288" width="10.5" style="56" customWidth="1"/>
    <col min="1289" max="1291" width="9.33203125" style="56"/>
    <col min="1292" max="1292" width="16.83203125" style="56" customWidth="1"/>
    <col min="1293" max="1293" width="10.6640625" style="56" customWidth="1"/>
    <col min="1294" max="1294" width="7.6640625" style="56" customWidth="1"/>
    <col min="1295" max="1543" width="9.33203125" style="56"/>
    <col min="1544" max="1544" width="10.5" style="56" customWidth="1"/>
    <col min="1545" max="1547" width="9.33203125" style="56"/>
    <col min="1548" max="1548" width="16.83203125" style="56" customWidth="1"/>
    <col min="1549" max="1549" width="10.6640625" style="56" customWidth="1"/>
    <col min="1550" max="1550" width="7.6640625" style="56" customWidth="1"/>
    <col min="1551" max="1799" width="9.33203125" style="56"/>
    <col min="1800" max="1800" width="10.5" style="56" customWidth="1"/>
    <col min="1801" max="1803" width="9.33203125" style="56"/>
    <col min="1804" max="1804" width="16.83203125" style="56" customWidth="1"/>
    <col min="1805" max="1805" width="10.6640625" style="56" customWidth="1"/>
    <col min="1806" max="1806" width="7.6640625" style="56" customWidth="1"/>
    <col min="1807" max="2055" width="9.33203125" style="56"/>
    <col min="2056" max="2056" width="10.5" style="56" customWidth="1"/>
    <col min="2057" max="2059" width="9.33203125" style="56"/>
    <col min="2060" max="2060" width="16.83203125" style="56" customWidth="1"/>
    <col min="2061" max="2061" width="10.6640625" style="56" customWidth="1"/>
    <col min="2062" max="2062" width="7.6640625" style="56" customWidth="1"/>
    <col min="2063" max="2311" width="9.33203125" style="56"/>
    <col min="2312" max="2312" width="10.5" style="56" customWidth="1"/>
    <col min="2313" max="2315" width="9.33203125" style="56"/>
    <col min="2316" max="2316" width="16.83203125" style="56" customWidth="1"/>
    <col min="2317" max="2317" width="10.6640625" style="56" customWidth="1"/>
    <col min="2318" max="2318" width="7.6640625" style="56" customWidth="1"/>
    <col min="2319" max="2567" width="9.33203125" style="56"/>
    <col min="2568" max="2568" width="10.5" style="56" customWidth="1"/>
    <col min="2569" max="2571" width="9.33203125" style="56"/>
    <col min="2572" max="2572" width="16.83203125" style="56" customWidth="1"/>
    <col min="2573" max="2573" width="10.6640625" style="56" customWidth="1"/>
    <col min="2574" max="2574" width="7.6640625" style="56" customWidth="1"/>
    <col min="2575" max="2823" width="9.33203125" style="56"/>
    <col min="2824" max="2824" width="10.5" style="56" customWidth="1"/>
    <col min="2825" max="2827" width="9.33203125" style="56"/>
    <col min="2828" max="2828" width="16.83203125" style="56" customWidth="1"/>
    <col min="2829" max="2829" width="10.6640625" style="56" customWidth="1"/>
    <col min="2830" max="2830" width="7.6640625" style="56" customWidth="1"/>
    <col min="2831" max="3079" width="9.33203125" style="56"/>
    <col min="3080" max="3080" width="10.5" style="56" customWidth="1"/>
    <col min="3081" max="3083" width="9.33203125" style="56"/>
    <col min="3084" max="3084" width="16.83203125" style="56" customWidth="1"/>
    <col min="3085" max="3085" width="10.6640625" style="56" customWidth="1"/>
    <col min="3086" max="3086" width="7.6640625" style="56" customWidth="1"/>
    <col min="3087" max="3335" width="9.33203125" style="56"/>
    <col min="3336" max="3336" width="10.5" style="56" customWidth="1"/>
    <col min="3337" max="3339" width="9.33203125" style="56"/>
    <col min="3340" max="3340" width="16.83203125" style="56" customWidth="1"/>
    <col min="3341" max="3341" width="10.6640625" style="56" customWidth="1"/>
    <col min="3342" max="3342" width="7.6640625" style="56" customWidth="1"/>
    <col min="3343" max="3591" width="9.33203125" style="56"/>
    <col min="3592" max="3592" width="10.5" style="56" customWidth="1"/>
    <col min="3593" max="3595" width="9.33203125" style="56"/>
    <col min="3596" max="3596" width="16.83203125" style="56" customWidth="1"/>
    <col min="3597" max="3597" width="10.6640625" style="56" customWidth="1"/>
    <col min="3598" max="3598" width="7.6640625" style="56" customWidth="1"/>
    <col min="3599" max="3847" width="9.33203125" style="56"/>
    <col min="3848" max="3848" width="10.5" style="56" customWidth="1"/>
    <col min="3849" max="3851" width="9.33203125" style="56"/>
    <col min="3852" max="3852" width="16.83203125" style="56" customWidth="1"/>
    <col min="3853" max="3853" width="10.6640625" style="56" customWidth="1"/>
    <col min="3854" max="3854" width="7.6640625" style="56" customWidth="1"/>
    <col min="3855" max="4103" width="9.33203125" style="56"/>
    <col min="4104" max="4104" width="10.5" style="56" customWidth="1"/>
    <col min="4105" max="4107" width="9.33203125" style="56"/>
    <col min="4108" max="4108" width="16.83203125" style="56" customWidth="1"/>
    <col min="4109" max="4109" width="10.6640625" style="56" customWidth="1"/>
    <col min="4110" max="4110" width="7.6640625" style="56" customWidth="1"/>
    <col min="4111" max="4359" width="9.33203125" style="56"/>
    <col min="4360" max="4360" width="10.5" style="56" customWidth="1"/>
    <col min="4361" max="4363" width="9.33203125" style="56"/>
    <col min="4364" max="4364" width="16.83203125" style="56" customWidth="1"/>
    <col min="4365" max="4365" width="10.6640625" style="56" customWidth="1"/>
    <col min="4366" max="4366" width="7.6640625" style="56" customWidth="1"/>
    <col min="4367" max="4615" width="9.33203125" style="56"/>
    <col min="4616" max="4616" width="10.5" style="56" customWidth="1"/>
    <col min="4617" max="4619" width="9.33203125" style="56"/>
    <col min="4620" max="4620" width="16.83203125" style="56" customWidth="1"/>
    <col min="4621" max="4621" width="10.6640625" style="56" customWidth="1"/>
    <col min="4622" max="4622" width="7.6640625" style="56" customWidth="1"/>
    <col min="4623" max="4871" width="9.33203125" style="56"/>
    <col min="4872" max="4872" width="10.5" style="56" customWidth="1"/>
    <col min="4873" max="4875" width="9.33203125" style="56"/>
    <col min="4876" max="4876" width="16.83203125" style="56" customWidth="1"/>
    <col min="4877" max="4877" width="10.6640625" style="56" customWidth="1"/>
    <col min="4878" max="4878" width="7.6640625" style="56" customWidth="1"/>
    <col min="4879" max="5127" width="9.33203125" style="56"/>
    <col min="5128" max="5128" width="10.5" style="56" customWidth="1"/>
    <col min="5129" max="5131" width="9.33203125" style="56"/>
    <col min="5132" max="5132" width="16.83203125" style="56" customWidth="1"/>
    <col min="5133" max="5133" width="10.6640625" style="56" customWidth="1"/>
    <col min="5134" max="5134" width="7.6640625" style="56" customWidth="1"/>
    <col min="5135" max="5383" width="9.33203125" style="56"/>
    <col min="5384" max="5384" width="10.5" style="56" customWidth="1"/>
    <col min="5385" max="5387" width="9.33203125" style="56"/>
    <col min="5388" max="5388" width="16.83203125" style="56" customWidth="1"/>
    <col min="5389" max="5389" width="10.6640625" style="56" customWidth="1"/>
    <col min="5390" max="5390" width="7.6640625" style="56" customWidth="1"/>
    <col min="5391" max="5639" width="9.33203125" style="56"/>
    <col min="5640" max="5640" width="10.5" style="56" customWidth="1"/>
    <col min="5641" max="5643" width="9.33203125" style="56"/>
    <col min="5644" max="5644" width="16.83203125" style="56" customWidth="1"/>
    <col min="5645" max="5645" width="10.6640625" style="56" customWidth="1"/>
    <col min="5646" max="5646" width="7.6640625" style="56" customWidth="1"/>
    <col min="5647" max="5895" width="9.33203125" style="56"/>
    <col min="5896" max="5896" width="10.5" style="56" customWidth="1"/>
    <col min="5897" max="5899" width="9.33203125" style="56"/>
    <col min="5900" max="5900" width="16.83203125" style="56" customWidth="1"/>
    <col min="5901" max="5901" width="10.6640625" style="56" customWidth="1"/>
    <col min="5902" max="5902" width="7.6640625" style="56" customWidth="1"/>
    <col min="5903" max="6151" width="9.33203125" style="56"/>
    <col min="6152" max="6152" width="10.5" style="56" customWidth="1"/>
    <col min="6153" max="6155" width="9.33203125" style="56"/>
    <col min="6156" max="6156" width="16.83203125" style="56" customWidth="1"/>
    <col min="6157" max="6157" width="10.6640625" style="56" customWidth="1"/>
    <col min="6158" max="6158" width="7.6640625" style="56" customWidth="1"/>
    <col min="6159" max="6407" width="9.33203125" style="56"/>
    <col min="6408" max="6408" width="10.5" style="56" customWidth="1"/>
    <col min="6409" max="6411" width="9.33203125" style="56"/>
    <col min="6412" max="6412" width="16.83203125" style="56" customWidth="1"/>
    <col min="6413" max="6413" width="10.6640625" style="56" customWidth="1"/>
    <col min="6414" max="6414" width="7.6640625" style="56" customWidth="1"/>
    <col min="6415" max="6663" width="9.33203125" style="56"/>
    <col min="6664" max="6664" width="10.5" style="56" customWidth="1"/>
    <col min="6665" max="6667" width="9.33203125" style="56"/>
    <col min="6668" max="6668" width="16.83203125" style="56" customWidth="1"/>
    <col min="6669" max="6669" width="10.6640625" style="56" customWidth="1"/>
    <col min="6670" max="6670" width="7.6640625" style="56" customWidth="1"/>
    <col min="6671" max="6919" width="9.33203125" style="56"/>
    <col min="6920" max="6920" width="10.5" style="56" customWidth="1"/>
    <col min="6921" max="6923" width="9.33203125" style="56"/>
    <col min="6924" max="6924" width="16.83203125" style="56" customWidth="1"/>
    <col min="6925" max="6925" width="10.6640625" style="56" customWidth="1"/>
    <col min="6926" max="6926" width="7.6640625" style="56" customWidth="1"/>
    <col min="6927" max="7175" width="9.33203125" style="56"/>
    <col min="7176" max="7176" width="10.5" style="56" customWidth="1"/>
    <col min="7177" max="7179" width="9.33203125" style="56"/>
    <col min="7180" max="7180" width="16.83203125" style="56" customWidth="1"/>
    <col min="7181" max="7181" width="10.6640625" style="56" customWidth="1"/>
    <col min="7182" max="7182" width="7.6640625" style="56" customWidth="1"/>
    <col min="7183" max="7431" width="9.33203125" style="56"/>
    <col min="7432" max="7432" width="10.5" style="56" customWidth="1"/>
    <col min="7433" max="7435" width="9.33203125" style="56"/>
    <col min="7436" max="7436" width="16.83203125" style="56" customWidth="1"/>
    <col min="7437" max="7437" width="10.6640625" style="56" customWidth="1"/>
    <col min="7438" max="7438" width="7.6640625" style="56" customWidth="1"/>
    <col min="7439" max="7687" width="9.33203125" style="56"/>
    <col min="7688" max="7688" width="10.5" style="56" customWidth="1"/>
    <col min="7689" max="7691" width="9.33203125" style="56"/>
    <col min="7692" max="7692" width="16.83203125" style="56" customWidth="1"/>
    <col min="7693" max="7693" width="10.6640625" style="56" customWidth="1"/>
    <col min="7694" max="7694" width="7.6640625" style="56" customWidth="1"/>
    <col min="7695" max="7943" width="9.33203125" style="56"/>
    <col min="7944" max="7944" width="10.5" style="56" customWidth="1"/>
    <col min="7945" max="7947" width="9.33203125" style="56"/>
    <col min="7948" max="7948" width="16.83203125" style="56" customWidth="1"/>
    <col min="7949" max="7949" width="10.6640625" style="56" customWidth="1"/>
    <col min="7950" max="7950" width="7.6640625" style="56" customWidth="1"/>
    <col min="7951" max="8199" width="9.33203125" style="56"/>
    <col min="8200" max="8200" width="10.5" style="56" customWidth="1"/>
    <col min="8201" max="8203" width="9.33203125" style="56"/>
    <col min="8204" max="8204" width="16.83203125" style="56" customWidth="1"/>
    <col min="8205" max="8205" width="10.6640625" style="56" customWidth="1"/>
    <col min="8206" max="8206" width="7.6640625" style="56" customWidth="1"/>
    <col min="8207" max="8455" width="9.33203125" style="56"/>
    <col min="8456" max="8456" width="10.5" style="56" customWidth="1"/>
    <col min="8457" max="8459" width="9.33203125" style="56"/>
    <col min="8460" max="8460" width="16.83203125" style="56" customWidth="1"/>
    <col min="8461" max="8461" width="10.6640625" style="56" customWidth="1"/>
    <col min="8462" max="8462" width="7.6640625" style="56" customWidth="1"/>
    <col min="8463" max="8711" width="9.33203125" style="56"/>
    <col min="8712" max="8712" width="10.5" style="56" customWidth="1"/>
    <col min="8713" max="8715" width="9.33203125" style="56"/>
    <col min="8716" max="8716" width="16.83203125" style="56" customWidth="1"/>
    <col min="8717" max="8717" width="10.6640625" style="56" customWidth="1"/>
    <col min="8718" max="8718" width="7.6640625" style="56" customWidth="1"/>
    <col min="8719" max="8967" width="9.33203125" style="56"/>
    <col min="8968" max="8968" width="10.5" style="56" customWidth="1"/>
    <col min="8969" max="8971" width="9.33203125" style="56"/>
    <col min="8972" max="8972" width="16.83203125" style="56" customWidth="1"/>
    <col min="8973" max="8973" width="10.6640625" style="56" customWidth="1"/>
    <col min="8974" max="8974" width="7.6640625" style="56" customWidth="1"/>
    <col min="8975" max="9223" width="9.33203125" style="56"/>
    <col min="9224" max="9224" width="10.5" style="56" customWidth="1"/>
    <col min="9225" max="9227" width="9.33203125" style="56"/>
    <col min="9228" max="9228" width="16.83203125" style="56" customWidth="1"/>
    <col min="9229" max="9229" width="10.6640625" style="56" customWidth="1"/>
    <col min="9230" max="9230" width="7.6640625" style="56" customWidth="1"/>
    <col min="9231" max="9479" width="9.33203125" style="56"/>
    <col min="9480" max="9480" width="10.5" style="56" customWidth="1"/>
    <col min="9481" max="9483" width="9.33203125" style="56"/>
    <col min="9484" max="9484" width="16.83203125" style="56" customWidth="1"/>
    <col min="9485" max="9485" width="10.6640625" style="56" customWidth="1"/>
    <col min="9486" max="9486" width="7.6640625" style="56" customWidth="1"/>
    <col min="9487" max="9735" width="9.33203125" style="56"/>
    <col min="9736" max="9736" width="10.5" style="56" customWidth="1"/>
    <col min="9737" max="9739" width="9.33203125" style="56"/>
    <col min="9740" max="9740" width="16.83203125" style="56" customWidth="1"/>
    <col min="9741" max="9741" width="10.6640625" style="56" customWidth="1"/>
    <col min="9742" max="9742" width="7.6640625" style="56" customWidth="1"/>
    <col min="9743" max="9991" width="9.33203125" style="56"/>
    <col min="9992" max="9992" width="10.5" style="56" customWidth="1"/>
    <col min="9993" max="9995" width="9.33203125" style="56"/>
    <col min="9996" max="9996" width="16.83203125" style="56" customWidth="1"/>
    <col min="9997" max="9997" width="10.6640625" style="56" customWidth="1"/>
    <col min="9998" max="9998" width="7.6640625" style="56" customWidth="1"/>
    <col min="9999" max="10247" width="9.33203125" style="56"/>
    <col min="10248" max="10248" width="10.5" style="56" customWidth="1"/>
    <col min="10249" max="10251" width="9.33203125" style="56"/>
    <col min="10252" max="10252" width="16.83203125" style="56" customWidth="1"/>
    <col min="10253" max="10253" width="10.6640625" style="56" customWidth="1"/>
    <col min="10254" max="10254" width="7.6640625" style="56" customWidth="1"/>
    <col min="10255" max="10503" width="9.33203125" style="56"/>
    <col min="10504" max="10504" width="10.5" style="56" customWidth="1"/>
    <col min="10505" max="10507" width="9.33203125" style="56"/>
    <col min="10508" max="10508" width="16.83203125" style="56" customWidth="1"/>
    <col min="10509" max="10509" width="10.6640625" style="56" customWidth="1"/>
    <col min="10510" max="10510" width="7.6640625" style="56" customWidth="1"/>
    <col min="10511" max="10759" width="9.33203125" style="56"/>
    <col min="10760" max="10760" width="10.5" style="56" customWidth="1"/>
    <col min="10761" max="10763" width="9.33203125" style="56"/>
    <col min="10764" max="10764" width="16.83203125" style="56" customWidth="1"/>
    <col min="10765" max="10765" width="10.6640625" style="56" customWidth="1"/>
    <col min="10766" max="10766" width="7.6640625" style="56" customWidth="1"/>
    <col min="10767" max="11015" width="9.33203125" style="56"/>
    <col min="11016" max="11016" width="10.5" style="56" customWidth="1"/>
    <col min="11017" max="11019" width="9.33203125" style="56"/>
    <col min="11020" max="11020" width="16.83203125" style="56" customWidth="1"/>
    <col min="11021" max="11021" width="10.6640625" style="56" customWidth="1"/>
    <col min="11022" max="11022" width="7.6640625" style="56" customWidth="1"/>
    <col min="11023" max="11271" width="9.33203125" style="56"/>
    <col min="11272" max="11272" width="10.5" style="56" customWidth="1"/>
    <col min="11273" max="11275" width="9.33203125" style="56"/>
    <col min="11276" max="11276" width="16.83203125" style="56" customWidth="1"/>
    <col min="11277" max="11277" width="10.6640625" style="56" customWidth="1"/>
    <col min="11278" max="11278" width="7.6640625" style="56" customWidth="1"/>
    <col min="11279" max="11527" width="9.33203125" style="56"/>
    <col min="11528" max="11528" width="10.5" style="56" customWidth="1"/>
    <col min="11529" max="11531" width="9.33203125" style="56"/>
    <col min="11532" max="11532" width="16.83203125" style="56" customWidth="1"/>
    <col min="11533" max="11533" width="10.6640625" style="56" customWidth="1"/>
    <col min="11534" max="11534" width="7.6640625" style="56" customWidth="1"/>
    <col min="11535" max="11783" width="9.33203125" style="56"/>
    <col min="11784" max="11784" width="10.5" style="56" customWidth="1"/>
    <col min="11785" max="11787" width="9.33203125" style="56"/>
    <col min="11788" max="11788" width="16.83203125" style="56" customWidth="1"/>
    <col min="11789" max="11789" width="10.6640625" style="56" customWidth="1"/>
    <col min="11790" max="11790" width="7.6640625" style="56" customWidth="1"/>
    <col min="11791" max="12039" width="9.33203125" style="56"/>
    <col min="12040" max="12040" width="10.5" style="56" customWidth="1"/>
    <col min="12041" max="12043" width="9.33203125" style="56"/>
    <col min="12044" max="12044" width="16.83203125" style="56" customWidth="1"/>
    <col min="12045" max="12045" width="10.6640625" style="56" customWidth="1"/>
    <col min="12046" max="12046" width="7.6640625" style="56" customWidth="1"/>
    <col min="12047" max="12295" width="9.33203125" style="56"/>
    <col min="12296" max="12296" width="10.5" style="56" customWidth="1"/>
    <col min="12297" max="12299" width="9.33203125" style="56"/>
    <col min="12300" max="12300" width="16.83203125" style="56" customWidth="1"/>
    <col min="12301" max="12301" width="10.6640625" style="56" customWidth="1"/>
    <col min="12302" max="12302" width="7.6640625" style="56" customWidth="1"/>
    <col min="12303" max="12551" width="9.33203125" style="56"/>
    <col min="12552" max="12552" width="10.5" style="56" customWidth="1"/>
    <col min="12553" max="12555" width="9.33203125" style="56"/>
    <col min="12556" max="12556" width="16.83203125" style="56" customWidth="1"/>
    <col min="12557" max="12557" width="10.6640625" style="56" customWidth="1"/>
    <col min="12558" max="12558" width="7.6640625" style="56" customWidth="1"/>
    <col min="12559" max="12807" width="9.33203125" style="56"/>
    <col min="12808" max="12808" width="10.5" style="56" customWidth="1"/>
    <col min="12809" max="12811" width="9.33203125" style="56"/>
    <col min="12812" max="12812" width="16.83203125" style="56" customWidth="1"/>
    <col min="12813" max="12813" width="10.6640625" style="56" customWidth="1"/>
    <col min="12814" max="12814" width="7.6640625" style="56" customWidth="1"/>
    <col min="12815" max="13063" width="9.33203125" style="56"/>
    <col min="13064" max="13064" width="10.5" style="56" customWidth="1"/>
    <col min="13065" max="13067" width="9.33203125" style="56"/>
    <col min="13068" max="13068" width="16.83203125" style="56" customWidth="1"/>
    <col min="13069" max="13069" width="10.6640625" style="56" customWidth="1"/>
    <col min="13070" max="13070" width="7.6640625" style="56" customWidth="1"/>
    <col min="13071" max="13319" width="9.33203125" style="56"/>
    <col min="13320" max="13320" width="10.5" style="56" customWidth="1"/>
    <col min="13321" max="13323" width="9.33203125" style="56"/>
    <col min="13324" max="13324" width="16.83203125" style="56" customWidth="1"/>
    <col min="13325" max="13325" width="10.6640625" style="56" customWidth="1"/>
    <col min="13326" max="13326" width="7.6640625" style="56" customWidth="1"/>
    <col min="13327" max="13575" width="9.33203125" style="56"/>
    <col min="13576" max="13576" width="10.5" style="56" customWidth="1"/>
    <col min="13577" max="13579" width="9.33203125" style="56"/>
    <col min="13580" max="13580" width="16.83203125" style="56" customWidth="1"/>
    <col min="13581" max="13581" width="10.6640625" style="56" customWidth="1"/>
    <col min="13582" max="13582" width="7.6640625" style="56" customWidth="1"/>
    <col min="13583" max="13831" width="9.33203125" style="56"/>
    <col min="13832" max="13832" width="10.5" style="56" customWidth="1"/>
    <col min="13833" max="13835" width="9.33203125" style="56"/>
    <col min="13836" max="13836" width="16.83203125" style="56" customWidth="1"/>
    <col min="13837" max="13837" width="10.6640625" style="56" customWidth="1"/>
    <col min="13838" max="13838" width="7.6640625" style="56" customWidth="1"/>
    <col min="13839" max="14087" width="9.33203125" style="56"/>
    <col min="14088" max="14088" width="10.5" style="56" customWidth="1"/>
    <col min="14089" max="14091" width="9.33203125" style="56"/>
    <col min="14092" max="14092" width="16.83203125" style="56" customWidth="1"/>
    <col min="14093" max="14093" width="10.6640625" style="56" customWidth="1"/>
    <col min="14094" max="14094" width="7.6640625" style="56" customWidth="1"/>
    <col min="14095" max="14343" width="9.33203125" style="56"/>
    <col min="14344" max="14344" width="10.5" style="56" customWidth="1"/>
    <col min="14345" max="14347" width="9.33203125" style="56"/>
    <col min="14348" max="14348" width="16.83203125" style="56" customWidth="1"/>
    <col min="14349" max="14349" width="10.6640625" style="56" customWidth="1"/>
    <col min="14350" max="14350" width="7.6640625" style="56" customWidth="1"/>
    <col min="14351" max="14599" width="9.33203125" style="56"/>
    <col min="14600" max="14600" width="10.5" style="56" customWidth="1"/>
    <col min="14601" max="14603" width="9.33203125" style="56"/>
    <col min="14604" max="14604" width="16.83203125" style="56" customWidth="1"/>
    <col min="14605" max="14605" width="10.6640625" style="56" customWidth="1"/>
    <col min="14606" max="14606" width="7.6640625" style="56" customWidth="1"/>
    <col min="14607" max="14855" width="9.33203125" style="56"/>
    <col min="14856" max="14856" width="10.5" style="56" customWidth="1"/>
    <col min="14857" max="14859" width="9.33203125" style="56"/>
    <col min="14860" max="14860" width="16.83203125" style="56" customWidth="1"/>
    <col min="14861" max="14861" width="10.6640625" style="56" customWidth="1"/>
    <col min="14862" max="14862" width="7.6640625" style="56" customWidth="1"/>
    <col min="14863" max="15111" width="9.33203125" style="56"/>
    <col min="15112" max="15112" width="10.5" style="56" customWidth="1"/>
    <col min="15113" max="15115" width="9.33203125" style="56"/>
    <col min="15116" max="15116" width="16.83203125" style="56" customWidth="1"/>
    <col min="15117" max="15117" width="10.6640625" style="56" customWidth="1"/>
    <col min="15118" max="15118" width="7.6640625" style="56" customWidth="1"/>
    <col min="15119" max="15367" width="9.33203125" style="56"/>
    <col min="15368" max="15368" width="10.5" style="56" customWidth="1"/>
    <col min="15369" max="15371" width="9.33203125" style="56"/>
    <col min="15372" max="15372" width="16.83203125" style="56" customWidth="1"/>
    <col min="15373" max="15373" width="10.6640625" style="56" customWidth="1"/>
    <col min="15374" max="15374" width="7.6640625" style="56" customWidth="1"/>
    <col min="15375" max="15623" width="9.33203125" style="56"/>
    <col min="15624" max="15624" width="10.5" style="56" customWidth="1"/>
    <col min="15625" max="15627" width="9.33203125" style="56"/>
    <col min="15628" max="15628" width="16.83203125" style="56" customWidth="1"/>
    <col min="15629" max="15629" width="10.6640625" style="56" customWidth="1"/>
    <col min="15630" max="15630" width="7.6640625" style="56" customWidth="1"/>
    <col min="15631" max="15879" width="9.33203125" style="56"/>
    <col min="15880" max="15880" width="10.5" style="56" customWidth="1"/>
    <col min="15881" max="15883" width="9.33203125" style="56"/>
    <col min="15884" max="15884" width="16.83203125" style="56" customWidth="1"/>
    <col min="15885" max="15885" width="10.6640625" style="56" customWidth="1"/>
    <col min="15886" max="15886" width="7.6640625" style="56" customWidth="1"/>
    <col min="15887" max="16135" width="9.33203125" style="56"/>
    <col min="16136" max="16136" width="10.5" style="56" customWidth="1"/>
    <col min="16137" max="16139" width="9.33203125" style="56"/>
    <col min="16140" max="16140" width="16.83203125" style="56" customWidth="1"/>
    <col min="16141" max="16141" width="10.6640625" style="56" customWidth="1"/>
    <col min="16142" max="16142" width="7.6640625" style="56" customWidth="1"/>
    <col min="16143" max="16384" width="9.33203125" style="56"/>
  </cols>
  <sheetData>
    <row r="1" spans="1:29" ht="54" customHeight="1" thickBot="1">
      <c r="A1" s="707" t="s">
        <v>313</v>
      </c>
      <c r="B1" s="707"/>
      <c r="C1" s="707"/>
      <c r="D1" s="707"/>
      <c r="E1" s="707"/>
      <c r="F1" s="708" t="s">
        <v>527</v>
      </c>
      <c r="G1" s="708"/>
      <c r="H1" s="708"/>
      <c r="I1" s="708"/>
      <c r="J1" s="708"/>
      <c r="K1" s="708"/>
      <c r="L1" s="708"/>
      <c r="M1" s="708"/>
      <c r="N1" s="708"/>
    </row>
    <row r="3" spans="1:29">
      <c r="A3" s="737" t="s">
        <v>390</v>
      </c>
      <c r="B3" s="737"/>
      <c r="C3" s="737"/>
      <c r="D3" s="737"/>
      <c r="E3" s="737"/>
      <c r="F3" s="737"/>
      <c r="G3" s="737"/>
      <c r="H3" s="737"/>
      <c r="I3" s="737"/>
      <c r="J3" s="737"/>
      <c r="K3" s="737"/>
      <c r="L3" s="737"/>
      <c r="M3" s="737"/>
      <c r="N3" s="737"/>
    </row>
    <row r="5" spans="1:29" ht="16.5" customHeight="1" thickBot="1">
      <c r="A5" s="710" t="s">
        <v>316</v>
      </c>
      <c r="B5" s="710"/>
      <c r="C5" s="710"/>
      <c r="D5" s="61">
        <v>244</v>
      </c>
      <c r="E5" s="62"/>
      <c r="F5" s="60"/>
      <c r="G5" s="60"/>
      <c r="H5" s="60"/>
      <c r="I5" s="60"/>
      <c r="J5" s="60"/>
      <c r="K5" s="60"/>
      <c r="L5" s="125"/>
      <c r="M5" s="125"/>
      <c r="N5" s="125"/>
    </row>
    <row r="6" spans="1:29" ht="16.5" customHeight="1">
      <c r="A6" s="84"/>
      <c r="B6" s="84"/>
      <c r="C6" s="84"/>
      <c r="D6" s="63"/>
      <c r="E6" s="64"/>
      <c r="F6" s="60"/>
      <c r="G6" s="60"/>
      <c r="H6" s="60"/>
      <c r="I6" s="60"/>
      <c r="J6" s="60"/>
      <c r="K6" s="60"/>
      <c r="L6" s="125"/>
      <c r="M6" s="125"/>
      <c r="N6" s="125"/>
    </row>
    <row r="7" spans="1:29">
      <c r="A7" s="648" t="s">
        <v>528</v>
      </c>
      <c r="B7" s="648"/>
      <c r="C7" s="648"/>
      <c r="D7" s="648"/>
      <c r="E7" s="648"/>
      <c r="F7" s="648"/>
      <c r="G7" s="648"/>
      <c r="H7" s="648"/>
      <c r="I7" s="648"/>
      <c r="J7" s="648"/>
      <c r="K7" s="648"/>
      <c r="L7" s="648"/>
      <c r="M7" s="648"/>
      <c r="N7" s="648"/>
      <c r="O7" s="648"/>
      <c r="P7" s="28"/>
      <c r="Q7" s="64"/>
      <c r="R7" s="64"/>
      <c r="S7" s="64"/>
      <c r="T7" s="64"/>
      <c r="U7" s="64"/>
      <c r="V7" s="64"/>
      <c r="W7" s="64"/>
      <c r="X7" s="64"/>
      <c r="Y7" s="64"/>
      <c r="Z7" s="64"/>
      <c r="AA7" s="64"/>
      <c r="AB7" s="64"/>
      <c r="AC7" s="64"/>
    </row>
    <row r="8" spans="1:29">
      <c r="A8" s="77"/>
      <c r="B8" s="77"/>
      <c r="C8" s="77"/>
      <c r="D8" s="77"/>
      <c r="E8" s="77"/>
      <c r="F8" s="77"/>
      <c r="G8" s="77"/>
      <c r="H8" s="77"/>
      <c r="I8" s="77"/>
      <c r="J8" s="77"/>
      <c r="K8" s="77"/>
      <c r="L8" s="77"/>
      <c r="M8" s="77"/>
      <c r="N8" s="77"/>
      <c r="O8" s="22"/>
      <c r="P8" s="28"/>
      <c r="Q8" s="64"/>
      <c r="R8" s="64"/>
      <c r="S8" s="64"/>
      <c r="T8" s="64"/>
      <c r="U8" s="64"/>
      <c r="V8" s="64"/>
      <c r="W8" s="64"/>
      <c r="X8" s="64"/>
      <c r="Y8" s="64"/>
      <c r="Z8" s="64"/>
      <c r="AA8" s="64"/>
      <c r="AB8" s="64"/>
      <c r="AC8" s="64"/>
    </row>
    <row r="9" spans="1:29" ht="33" customHeight="1">
      <c r="A9" s="126" t="s">
        <v>318</v>
      </c>
      <c r="B9" s="807" t="s">
        <v>333</v>
      </c>
      <c r="C9" s="807"/>
      <c r="D9" s="807"/>
      <c r="E9" s="807" t="s">
        <v>480</v>
      </c>
      <c r="F9" s="807"/>
      <c r="G9" s="807"/>
      <c r="H9" s="808" t="s">
        <v>359</v>
      </c>
      <c r="I9" s="808"/>
      <c r="J9" s="808"/>
      <c r="K9" s="809" t="s">
        <v>360</v>
      </c>
      <c r="L9" s="810"/>
      <c r="M9" s="808" t="s">
        <v>361</v>
      </c>
      <c r="N9" s="808"/>
      <c r="O9" s="127"/>
      <c r="P9" s="127"/>
    </row>
    <row r="10" spans="1:29">
      <c r="A10" s="126">
        <v>1</v>
      </c>
      <c r="B10" s="807">
        <v>2</v>
      </c>
      <c r="C10" s="807"/>
      <c r="D10" s="807"/>
      <c r="E10" s="807">
        <v>3</v>
      </c>
      <c r="F10" s="807"/>
      <c r="G10" s="807"/>
      <c r="H10" s="807">
        <v>4</v>
      </c>
      <c r="I10" s="807"/>
      <c r="J10" s="807"/>
      <c r="K10" s="764">
        <v>5</v>
      </c>
      <c r="L10" s="766"/>
      <c r="M10" s="807">
        <v>6</v>
      </c>
      <c r="N10" s="807"/>
      <c r="O10" s="26"/>
      <c r="P10" s="26"/>
    </row>
    <row r="11" spans="1:29">
      <c r="A11" s="79">
        <v>1</v>
      </c>
      <c r="B11" s="807" t="s">
        <v>547</v>
      </c>
      <c r="C11" s="807"/>
      <c r="D11" s="807"/>
      <c r="E11" s="807">
        <v>1</v>
      </c>
      <c r="F11" s="807"/>
      <c r="G11" s="807"/>
      <c r="H11" s="807">
        <v>12</v>
      </c>
      <c r="I11" s="807"/>
      <c r="J11" s="807"/>
      <c r="K11" s="680">
        <v>500</v>
      </c>
      <c r="L11" s="681"/>
      <c r="M11" s="679">
        <v>2300</v>
      </c>
      <c r="N11" s="679"/>
      <c r="O11" s="128">
        <v>221</v>
      </c>
      <c r="P11" s="128"/>
    </row>
    <row r="12" spans="1:29">
      <c r="A12" s="126"/>
      <c r="B12" s="807"/>
      <c r="C12" s="807"/>
      <c r="D12" s="807"/>
      <c r="E12" s="807"/>
      <c r="F12" s="807"/>
      <c r="G12" s="807"/>
      <c r="H12" s="807"/>
      <c r="I12" s="807"/>
      <c r="J12" s="807"/>
      <c r="K12" s="679"/>
      <c r="L12" s="679"/>
      <c r="M12" s="679"/>
      <c r="N12" s="679"/>
      <c r="O12" s="811"/>
      <c r="P12" s="811"/>
    </row>
    <row r="13" spans="1:29" s="67" customFormat="1">
      <c r="A13" s="129"/>
      <c r="B13" s="656" t="s">
        <v>330</v>
      </c>
      <c r="C13" s="695"/>
      <c r="D13" s="657"/>
      <c r="E13" s="812"/>
      <c r="F13" s="812"/>
      <c r="G13" s="812"/>
      <c r="H13" s="812" t="s">
        <v>33</v>
      </c>
      <c r="I13" s="812"/>
      <c r="J13" s="812"/>
      <c r="K13" s="658" t="s">
        <v>33</v>
      </c>
      <c r="L13" s="659"/>
      <c r="M13" s="752">
        <f>SUM(M11)</f>
        <v>2300</v>
      </c>
      <c r="N13" s="752"/>
      <c r="O13" s="130"/>
      <c r="P13" s="130"/>
    </row>
    <row r="14" spans="1:29" ht="16.5" customHeight="1">
      <c r="A14" s="84"/>
      <c r="B14" s="84"/>
      <c r="C14" s="84"/>
      <c r="D14" s="63"/>
      <c r="E14" s="64"/>
      <c r="F14" s="60"/>
      <c r="G14" s="60"/>
      <c r="H14" s="60"/>
      <c r="I14" s="60"/>
      <c r="J14" s="60"/>
      <c r="K14" s="60"/>
      <c r="L14" s="125"/>
      <c r="M14" s="125"/>
      <c r="N14" s="125"/>
    </row>
    <row r="15" spans="1:29">
      <c r="A15" s="709" t="s">
        <v>471</v>
      </c>
      <c r="B15" s="709"/>
      <c r="C15" s="709"/>
      <c r="D15" s="709"/>
      <c r="E15" s="709"/>
      <c r="F15" s="709"/>
      <c r="G15" s="709"/>
      <c r="H15" s="709"/>
      <c r="I15" s="709"/>
      <c r="J15" s="709"/>
      <c r="K15" s="709"/>
      <c r="L15" s="709"/>
      <c r="M15" s="709"/>
      <c r="N15" s="709"/>
      <c r="O15" s="709"/>
    </row>
    <row r="17" spans="1:15" ht="34.5" customHeight="1">
      <c r="A17" s="71" t="s">
        <v>318</v>
      </c>
      <c r="B17" s="783" t="s">
        <v>333</v>
      </c>
      <c r="C17" s="784"/>
      <c r="D17" s="784"/>
      <c r="E17" s="784"/>
      <c r="F17" s="784"/>
      <c r="G17" s="784"/>
      <c r="H17" s="784"/>
      <c r="I17" s="785"/>
      <c r="J17" s="786" t="s">
        <v>384</v>
      </c>
      <c r="K17" s="787"/>
      <c r="L17" s="786" t="s">
        <v>385</v>
      </c>
      <c r="M17" s="788"/>
      <c r="N17" s="787"/>
    </row>
    <row r="18" spans="1:15">
      <c r="A18" s="65" t="s">
        <v>378</v>
      </c>
      <c r="B18" s="721" t="s">
        <v>529</v>
      </c>
      <c r="C18" s="790"/>
      <c r="D18" s="790"/>
      <c r="E18" s="790"/>
      <c r="F18" s="790"/>
      <c r="G18" s="790"/>
      <c r="H18" s="790"/>
      <c r="I18" s="791"/>
      <c r="J18" s="705">
        <v>1</v>
      </c>
      <c r="K18" s="792"/>
      <c r="L18" s="719">
        <v>0</v>
      </c>
      <c r="M18" s="793"/>
      <c r="N18" s="792"/>
      <c r="O18" s="56">
        <v>225</v>
      </c>
    </row>
    <row r="19" spans="1:15">
      <c r="A19" s="65" t="s">
        <v>185</v>
      </c>
      <c r="B19" s="721" t="s">
        <v>535</v>
      </c>
      <c r="C19" s="722"/>
      <c r="D19" s="722"/>
      <c r="E19" s="722"/>
      <c r="F19" s="722"/>
      <c r="G19" s="722"/>
      <c r="H19" s="722"/>
      <c r="I19" s="723"/>
      <c r="J19" s="738">
        <v>1</v>
      </c>
      <c r="K19" s="738"/>
      <c r="L19" s="724">
        <v>0</v>
      </c>
      <c r="M19" s="724"/>
      <c r="N19" s="724"/>
    </row>
    <row r="20" spans="1:15" hidden="1">
      <c r="A20" s="65"/>
      <c r="B20" s="721"/>
      <c r="C20" s="722"/>
      <c r="D20" s="722"/>
      <c r="E20" s="722"/>
      <c r="F20" s="722"/>
      <c r="G20" s="722"/>
      <c r="H20" s="722"/>
      <c r="I20" s="723"/>
      <c r="J20" s="738"/>
      <c r="K20" s="738"/>
      <c r="L20" s="724"/>
      <c r="M20" s="724"/>
      <c r="N20" s="724"/>
    </row>
    <row r="21" spans="1:15" hidden="1">
      <c r="A21" s="65"/>
      <c r="B21" s="721"/>
      <c r="C21" s="722"/>
      <c r="D21" s="722"/>
      <c r="E21" s="722"/>
      <c r="F21" s="722"/>
      <c r="G21" s="722"/>
      <c r="H21" s="722"/>
      <c r="I21" s="723"/>
      <c r="J21" s="738"/>
      <c r="K21" s="738"/>
      <c r="L21" s="724"/>
      <c r="M21" s="724"/>
      <c r="N21" s="724"/>
    </row>
    <row r="22" spans="1:15" hidden="1">
      <c r="A22" s="65"/>
      <c r="B22" s="721"/>
      <c r="C22" s="722"/>
      <c r="D22" s="722"/>
      <c r="E22" s="722"/>
      <c r="F22" s="722"/>
      <c r="G22" s="722"/>
      <c r="H22" s="722"/>
      <c r="I22" s="723"/>
      <c r="J22" s="738"/>
      <c r="K22" s="738"/>
      <c r="L22" s="724"/>
      <c r="M22" s="724"/>
      <c r="N22" s="724"/>
    </row>
    <row r="23" spans="1:15" hidden="1">
      <c r="A23" s="65"/>
      <c r="B23" s="721"/>
      <c r="C23" s="722"/>
      <c r="D23" s="722"/>
      <c r="E23" s="722"/>
      <c r="F23" s="722"/>
      <c r="G23" s="722"/>
      <c r="H23" s="722"/>
      <c r="I23" s="723"/>
      <c r="J23" s="738"/>
      <c r="K23" s="738"/>
      <c r="L23" s="724"/>
      <c r="M23" s="724"/>
      <c r="N23" s="724"/>
    </row>
    <row r="24" spans="1:15" hidden="1">
      <c r="A24" s="65"/>
      <c r="B24" s="721"/>
      <c r="C24" s="722"/>
      <c r="D24" s="722"/>
      <c r="E24" s="722"/>
      <c r="F24" s="722"/>
      <c r="G24" s="722"/>
      <c r="H24" s="722"/>
      <c r="I24" s="723"/>
      <c r="J24" s="738"/>
      <c r="K24" s="738"/>
      <c r="L24" s="724"/>
      <c r="M24" s="724"/>
      <c r="N24" s="724"/>
    </row>
    <row r="25" spans="1:15" hidden="1">
      <c r="A25" s="65"/>
      <c r="B25" s="721"/>
      <c r="C25" s="722"/>
      <c r="D25" s="722"/>
      <c r="E25" s="722"/>
      <c r="F25" s="722"/>
      <c r="G25" s="722"/>
      <c r="H25" s="722"/>
      <c r="I25" s="723"/>
      <c r="J25" s="738"/>
      <c r="K25" s="738"/>
      <c r="L25" s="724"/>
      <c r="M25" s="724"/>
      <c r="N25" s="724"/>
    </row>
    <row r="26" spans="1:15" hidden="1">
      <c r="A26" s="65"/>
      <c r="B26" s="721"/>
      <c r="C26" s="790"/>
      <c r="D26" s="790"/>
      <c r="E26" s="790"/>
      <c r="F26" s="790"/>
      <c r="G26" s="790"/>
      <c r="H26" s="790"/>
      <c r="I26" s="791"/>
      <c r="J26" s="705"/>
      <c r="K26" s="706"/>
      <c r="L26" s="719"/>
      <c r="M26" s="794"/>
      <c r="N26" s="720"/>
    </row>
    <row r="27" spans="1:15" hidden="1">
      <c r="A27" s="65"/>
      <c r="B27" s="721"/>
      <c r="C27" s="790"/>
      <c r="D27" s="790"/>
      <c r="E27" s="790"/>
      <c r="F27" s="790"/>
      <c r="G27" s="790"/>
      <c r="H27" s="790"/>
      <c r="I27" s="791"/>
      <c r="J27" s="705"/>
      <c r="K27" s="792"/>
      <c r="L27" s="719"/>
      <c r="M27" s="793"/>
      <c r="N27" s="792"/>
    </row>
    <row r="28" spans="1:15" s="67" customFormat="1">
      <c r="A28" s="66"/>
      <c r="B28" s="730" t="s">
        <v>330</v>
      </c>
      <c r="C28" s="731"/>
      <c r="D28" s="731"/>
      <c r="E28" s="731"/>
      <c r="F28" s="731"/>
      <c r="G28" s="731"/>
      <c r="H28" s="731"/>
      <c r="I28" s="732"/>
      <c r="J28" s="762" t="s">
        <v>33</v>
      </c>
      <c r="K28" s="762"/>
      <c r="L28" s="728">
        <f>SUM(L18:N27)</f>
        <v>0</v>
      </c>
      <c r="M28" s="728"/>
      <c r="N28" s="728"/>
    </row>
    <row r="30" spans="1:15">
      <c r="A30" s="709" t="s">
        <v>473</v>
      </c>
      <c r="B30" s="709"/>
      <c r="C30" s="709"/>
      <c r="D30" s="709"/>
      <c r="E30" s="709"/>
      <c r="F30" s="709"/>
      <c r="G30" s="709"/>
      <c r="H30" s="709"/>
      <c r="I30" s="709"/>
      <c r="J30" s="709"/>
      <c r="K30" s="709"/>
      <c r="L30" s="709"/>
      <c r="M30" s="709"/>
      <c r="N30" s="709"/>
      <c r="O30" s="709"/>
    </row>
    <row r="32" spans="1:15" ht="34.5" customHeight="1">
      <c r="A32" s="71" t="s">
        <v>318</v>
      </c>
      <c r="B32" s="783" t="s">
        <v>333</v>
      </c>
      <c r="C32" s="784"/>
      <c r="D32" s="784"/>
      <c r="E32" s="784"/>
      <c r="F32" s="784"/>
      <c r="G32" s="784"/>
      <c r="H32" s="784"/>
      <c r="I32" s="785"/>
      <c r="J32" s="786" t="s">
        <v>384</v>
      </c>
      <c r="K32" s="787"/>
      <c r="L32" s="786" t="s">
        <v>385</v>
      </c>
      <c r="M32" s="788"/>
      <c r="N32" s="787"/>
    </row>
    <row r="33" spans="1:15">
      <c r="A33" s="65">
        <v>1</v>
      </c>
      <c r="B33" s="725" t="s">
        <v>481</v>
      </c>
      <c r="C33" s="726"/>
      <c r="D33" s="726"/>
      <c r="E33" s="726"/>
      <c r="F33" s="726"/>
      <c r="G33" s="726"/>
      <c r="H33" s="726"/>
      <c r="I33" s="727"/>
      <c r="J33" s="738" t="s">
        <v>33</v>
      </c>
      <c r="K33" s="738"/>
      <c r="L33" s="724">
        <v>0</v>
      </c>
      <c r="M33" s="724"/>
      <c r="N33" s="724"/>
    </row>
    <row r="34" spans="1:15">
      <c r="A34" s="65">
        <v>2</v>
      </c>
      <c r="B34" s="725" t="s">
        <v>482</v>
      </c>
      <c r="C34" s="726"/>
      <c r="D34" s="726"/>
      <c r="E34" s="726"/>
      <c r="F34" s="726"/>
      <c r="G34" s="726"/>
      <c r="H34" s="726"/>
      <c r="I34" s="727"/>
      <c r="J34" s="738">
        <v>5</v>
      </c>
      <c r="K34" s="738"/>
      <c r="L34" s="724">
        <v>0</v>
      </c>
      <c r="M34" s="724"/>
      <c r="N34" s="724"/>
      <c r="O34" s="56">
        <v>226</v>
      </c>
    </row>
    <row r="35" spans="1:15" ht="15" customHeight="1">
      <c r="A35" s="65">
        <v>3</v>
      </c>
      <c r="B35" s="725" t="s">
        <v>483</v>
      </c>
      <c r="C35" s="726"/>
      <c r="D35" s="726"/>
      <c r="E35" s="726"/>
      <c r="F35" s="726"/>
      <c r="G35" s="726"/>
      <c r="H35" s="726"/>
      <c r="I35" s="727"/>
      <c r="J35" s="738">
        <v>1</v>
      </c>
      <c r="K35" s="738"/>
      <c r="L35" s="724">
        <v>0</v>
      </c>
      <c r="M35" s="724"/>
      <c r="N35" s="724"/>
    </row>
    <row r="36" spans="1:15">
      <c r="A36" s="65">
        <v>4</v>
      </c>
      <c r="B36" s="725" t="s">
        <v>501</v>
      </c>
      <c r="C36" s="726"/>
      <c r="D36" s="726"/>
      <c r="E36" s="726"/>
      <c r="F36" s="726"/>
      <c r="G36" s="726"/>
      <c r="H36" s="726"/>
      <c r="I36" s="727"/>
      <c r="J36" s="738">
        <v>1</v>
      </c>
      <c r="K36" s="738"/>
      <c r="L36" s="724">
        <v>0</v>
      </c>
      <c r="M36" s="724"/>
      <c r="N36" s="724"/>
    </row>
    <row r="37" spans="1:15">
      <c r="A37" s="65">
        <v>5</v>
      </c>
      <c r="B37" s="725" t="s">
        <v>548</v>
      </c>
      <c r="C37" s="726"/>
      <c r="D37" s="726"/>
      <c r="E37" s="726"/>
      <c r="F37" s="726"/>
      <c r="G37" s="726"/>
      <c r="H37" s="726"/>
      <c r="I37" s="727"/>
      <c r="J37" s="738">
        <v>1</v>
      </c>
      <c r="K37" s="738"/>
      <c r="L37" s="724">
        <v>0</v>
      </c>
      <c r="M37" s="724"/>
      <c r="N37" s="724"/>
    </row>
    <row r="38" spans="1:15" hidden="1">
      <c r="A38" s="65"/>
      <c r="B38" s="725"/>
      <c r="C38" s="726"/>
      <c r="D38" s="726"/>
      <c r="E38" s="726"/>
      <c r="F38" s="726"/>
      <c r="G38" s="726"/>
      <c r="H38" s="726"/>
      <c r="I38" s="727"/>
      <c r="J38" s="738"/>
      <c r="K38" s="738"/>
      <c r="L38" s="724"/>
      <c r="M38" s="724"/>
      <c r="N38" s="724"/>
    </row>
    <row r="39" spans="1:15" hidden="1">
      <c r="A39" s="65"/>
      <c r="B39" s="725"/>
      <c r="C39" s="726"/>
      <c r="D39" s="726"/>
      <c r="E39" s="726"/>
      <c r="F39" s="726"/>
      <c r="G39" s="726"/>
      <c r="H39" s="726"/>
      <c r="I39" s="727"/>
      <c r="J39" s="738"/>
      <c r="K39" s="738"/>
      <c r="L39" s="724"/>
      <c r="M39" s="724"/>
      <c r="N39" s="724"/>
    </row>
    <row r="40" spans="1:15" s="67" customFormat="1">
      <c r="A40" s="66"/>
      <c r="B40" s="730" t="s">
        <v>330</v>
      </c>
      <c r="C40" s="731"/>
      <c r="D40" s="731"/>
      <c r="E40" s="731"/>
      <c r="F40" s="731"/>
      <c r="G40" s="731"/>
      <c r="H40" s="731"/>
      <c r="I40" s="732"/>
      <c r="J40" s="762" t="s">
        <v>33</v>
      </c>
      <c r="K40" s="762"/>
      <c r="L40" s="728">
        <f>SUM(L33:N39)</f>
        <v>0</v>
      </c>
      <c r="M40" s="728"/>
      <c r="N40" s="728"/>
    </row>
    <row r="41" spans="1:15" s="67" customFormat="1">
      <c r="A41" s="70"/>
      <c r="B41" s="132"/>
      <c r="C41" s="132"/>
      <c r="D41" s="132"/>
      <c r="E41" s="132"/>
      <c r="F41" s="132"/>
      <c r="G41" s="132"/>
      <c r="H41" s="132"/>
      <c r="I41" s="132"/>
      <c r="J41" s="133"/>
      <c r="K41" s="133"/>
      <c r="L41" s="134"/>
      <c r="M41" s="134"/>
      <c r="N41" s="134"/>
    </row>
    <row r="42" spans="1:15">
      <c r="A42" s="709" t="s">
        <v>530</v>
      </c>
      <c r="B42" s="709"/>
      <c r="C42" s="709"/>
      <c r="D42" s="709"/>
      <c r="E42" s="709"/>
      <c r="F42" s="709"/>
      <c r="G42" s="709"/>
      <c r="H42" s="709"/>
      <c r="I42" s="709"/>
      <c r="J42" s="709"/>
      <c r="K42" s="709"/>
      <c r="L42" s="709"/>
      <c r="M42" s="709"/>
      <c r="N42" s="709"/>
      <c r="O42" s="709"/>
    </row>
    <row r="44" spans="1:15" ht="34.5" customHeight="1">
      <c r="A44" s="71" t="s">
        <v>318</v>
      </c>
      <c r="B44" s="783" t="s">
        <v>333</v>
      </c>
      <c r="C44" s="784"/>
      <c r="D44" s="784"/>
      <c r="E44" s="784"/>
      <c r="F44" s="784"/>
      <c r="G44" s="784"/>
      <c r="H44" s="784"/>
      <c r="I44" s="785"/>
      <c r="J44" s="786" t="s">
        <v>384</v>
      </c>
      <c r="K44" s="787"/>
      <c r="L44" s="786" t="s">
        <v>385</v>
      </c>
      <c r="M44" s="788"/>
      <c r="N44" s="787"/>
    </row>
    <row r="45" spans="1:15" ht="31.5" hidden="1" customHeight="1">
      <c r="A45" s="65" t="s">
        <v>378</v>
      </c>
      <c r="B45" s="725" t="s">
        <v>484</v>
      </c>
      <c r="C45" s="726"/>
      <c r="D45" s="726"/>
      <c r="E45" s="726"/>
      <c r="F45" s="726"/>
      <c r="G45" s="726"/>
      <c r="H45" s="726"/>
      <c r="I45" s="727"/>
      <c r="J45" s="807">
        <v>1</v>
      </c>
      <c r="K45" s="807"/>
      <c r="L45" s="724"/>
      <c r="M45" s="724"/>
      <c r="N45" s="724"/>
      <c r="O45" s="56">
        <v>227</v>
      </c>
    </row>
    <row r="46" spans="1:15">
      <c r="A46" s="65" t="s">
        <v>378</v>
      </c>
      <c r="B46" s="725" t="s">
        <v>485</v>
      </c>
      <c r="C46" s="726"/>
      <c r="D46" s="726"/>
      <c r="E46" s="726"/>
      <c r="F46" s="726"/>
      <c r="G46" s="726"/>
      <c r="H46" s="726"/>
      <c r="I46" s="727"/>
      <c r="J46" s="738">
        <v>1</v>
      </c>
      <c r="K46" s="738"/>
      <c r="L46" s="724">
        <v>0</v>
      </c>
      <c r="M46" s="724"/>
      <c r="N46" s="724"/>
    </row>
    <row r="47" spans="1:15" hidden="1">
      <c r="A47" s="65"/>
      <c r="B47" s="725"/>
      <c r="C47" s="726"/>
      <c r="D47" s="726"/>
      <c r="E47" s="726"/>
      <c r="F47" s="726"/>
      <c r="G47" s="726"/>
      <c r="H47" s="726"/>
      <c r="I47" s="727"/>
      <c r="J47" s="738"/>
      <c r="K47" s="738"/>
      <c r="L47" s="724"/>
      <c r="M47" s="724"/>
      <c r="N47" s="724"/>
    </row>
    <row r="48" spans="1:15" hidden="1">
      <c r="A48" s="65"/>
      <c r="B48" s="725"/>
      <c r="C48" s="726"/>
      <c r="D48" s="726"/>
      <c r="E48" s="726"/>
      <c r="F48" s="726"/>
      <c r="G48" s="726"/>
      <c r="H48" s="726"/>
      <c r="I48" s="727"/>
      <c r="J48" s="738"/>
      <c r="K48" s="738"/>
      <c r="L48" s="724"/>
      <c r="M48" s="724"/>
      <c r="N48" s="724"/>
    </row>
    <row r="49" spans="1:14" hidden="1">
      <c r="A49" s="65"/>
      <c r="B49" s="725"/>
      <c r="C49" s="726"/>
      <c r="D49" s="726"/>
      <c r="E49" s="726"/>
      <c r="F49" s="726"/>
      <c r="G49" s="726"/>
      <c r="H49" s="726"/>
      <c r="I49" s="727"/>
      <c r="J49" s="738"/>
      <c r="K49" s="738"/>
      <c r="L49" s="724"/>
      <c r="M49" s="724"/>
      <c r="N49" s="724"/>
    </row>
    <row r="50" spans="1:14" hidden="1">
      <c r="A50" s="65"/>
      <c r="B50" s="725"/>
      <c r="C50" s="726"/>
      <c r="D50" s="726"/>
      <c r="E50" s="726"/>
      <c r="F50" s="726"/>
      <c r="G50" s="726"/>
      <c r="H50" s="726"/>
      <c r="I50" s="727"/>
      <c r="J50" s="738"/>
      <c r="K50" s="738"/>
      <c r="L50" s="724"/>
      <c r="M50" s="724"/>
      <c r="N50" s="724"/>
    </row>
    <row r="51" spans="1:14" hidden="1">
      <c r="A51" s="65"/>
      <c r="B51" s="725"/>
      <c r="C51" s="726"/>
      <c r="D51" s="726"/>
      <c r="E51" s="726"/>
      <c r="F51" s="726"/>
      <c r="G51" s="726"/>
      <c r="H51" s="726"/>
      <c r="I51" s="727"/>
      <c r="J51" s="738"/>
      <c r="K51" s="738"/>
      <c r="L51" s="724"/>
      <c r="M51" s="724"/>
      <c r="N51" s="724"/>
    </row>
    <row r="52" spans="1:14" hidden="1">
      <c r="A52" s="65"/>
      <c r="B52" s="725"/>
      <c r="C52" s="726"/>
      <c r="D52" s="726"/>
      <c r="E52" s="726"/>
      <c r="F52" s="726"/>
      <c r="G52" s="726"/>
      <c r="H52" s="726"/>
      <c r="I52" s="727"/>
      <c r="J52" s="738"/>
      <c r="K52" s="738"/>
      <c r="L52" s="724"/>
      <c r="M52" s="724"/>
      <c r="N52" s="724"/>
    </row>
    <row r="53" spans="1:14" s="67" customFormat="1">
      <c r="A53" s="66"/>
      <c r="B53" s="730" t="s">
        <v>330</v>
      </c>
      <c r="C53" s="731"/>
      <c r="D53" s="731"/>
      <c r="E53" s="731"/>
      <c r="F53" s="731"/>
      <c r="G53" s="731"/>
      <c r="H53" s="731"/>
      <c r="I53" s="732"/>
      <c r="J53" s="762" t="s">
        <v>33</v>
      </c>
      <c r="K53" s="762"/>
      <c r="L53" s="789">
        <f>SUM(L45:N52)</f>
        <v>0</v>
      </c>
      <c r="M53" s="789"/>
      <c r="N53" s="789"/>
    </row>
    <row r="54" spans="1:14" s="67" customFormat="1" ht="2.25" customHeight="1">
      <c r="A54" s="70"/>
      <c r="B54" s="132"/>
      <c r="C54" s="132"/>
      <c r="D54" s="132"/>
      <c r="E54" s="132"/>
      <c r="F54" s="132"/>
      <c r="G54" s="132"/>
      <c r="H54" s="132"/>
      <c r="I54" s="132"/>
      <c r="J54" s="133"/>
      <c r="K54" s="133"/>
      <c r="L54" s="134"/>
      <c r="M54" s="134"/>
      <c r="N54" s="134"/>
    </row>
    <row r="55" spans="1:14">
      <c r="A55" s="737" t="s">
        <v>531</v>
      </c>
      <c r="B55" s="737"/>
      <c r="C55" s="737"/>
      <c r="D55" s="737"/>
      <c r="E55" s="737"/>
      <c r="F55" s="737"/>
      <c r="G55" s="737"/>
      <c r="H55" s="737"/>
      <c r="I55" s="737"/>
      <c r="J55" s="737"/>
      <c r="K55" s="737"/>
      <c r="L55" s="737"/>
      <c r="M55" s="737"/>
      <c r="N55" s="737"/>
    </row>
    <row r="57" spans="1:14" ht="34.5" customHeight="1">
      <c r="A57" s="71" t="s">
        <v>318</v>
      </c>
      <c r="B57" s="783" t="s">
        <v>333</v>
      </c>
      <c r="C57" s="784"/>
      <c r="D57" s="784"/>
      <c r="E57" s="784"/>
      <c r="F57" s="784"/>
      <c r="G57" s="784"/>
      <c r="H57" s="784"/>
      <c r="I57" s="785"/>
      <c r="J57" s="777" t="s">
        <v>502</v>
      </c>
      <c r="K57" s="777"/>
      <c r="L57" s="257" t="s">
        <v>536</v>
      </c>
      <c r="M57" s="788" t="s">
        <v>562</v>
      </c>
      <c r="N57" s="787"/>
    </row>
    <row r="58" spans="1:14" s="73" customFormat="1" ht="18.75" customHeight="1">
      <c r="A58" s="135" t="s">
        <v>378</v>
      </c>
      <c r="B58" s="813" t="s">
        <v>486</v>
      </c>
      <c r="C58" s="814"/>
      <c r="D58" s="814"/>
      <c r="E58" s="814"/>
      <c r="F58" s="814"/>
      <c r="G58" s="814"/>
      <c r="H58" s="814"/>
      <c r="I58" s="815"/>
      <c r="J58" s="816">
        <f>SUM(J60:K66)</f>
        <v>441917.23</v>
      </c>
      <c r="K58" s="816"/>
      <c r="L58" s="136">
        <f>SUM(L60:L66)</f>
        <v>6070.5</v>
      </c>
      <c r="M58" s="817">
        <f>SUM(M60:N66)</f>
        <v>6925.5</v>
      </c>
      <c r="N58" s="818"/>
    </row>
    <row r="59" spans="1:14" ht="18" customHeight="1">
      <c r="A59" s="71"/>
      <c r="B59" s="819" t="s">
        <v>28</v>
      </c>
      <c r="C59" s="820"/>
      <c r="D59" s="820"/>
      <c r="E59" s="820"/>
      <c r="F59" s="820"/>
      <c r="G59" s="820"/>
      <c r="H59" s="820"/>
      <c r="I59" s="821"/>
      <c r="J59" s="786"/>
      <c r="K59" s="788"/>
      <c r="L59" s="788"/>
      <c r="M59" s="788"/>
      <c r="N59" s="787"/>
    </row>
    <row r="60" spans="1:14" ht="15.75" customHeight="1">
      <c r="A60" s="238" t="s">
        <v>168</v>
      </c>
      <c r="B60" s="796" t="s">
        <v>391</v>
      </c>
      <c r="C60" s="797"/>
      <c r="D60" s="797"/>
      <c r="E60" s="797"/>
      <c r="F60" s="797"/>
      <c r="G60" s="797"/>
      <c r="H60" s="797"/>
      <c r="I60" s="798"/>
      <c r="J60" s="647">
        <v>147400</v>
      </c>
      <c r="K60" s="647"/>
      <c r="L60" s="239">
        <v>0</v>
      </c>
      <c r="M60" s="660">
        <v>0</v>
      </c>
      <c r="N60" s="661"/>
    </row>
    <row r="61" spans="1:14" ht="15.75" customHeight="1">
      <c r="A61" s="238" t="s">
        <v>169</v>
      </c>
      <c r="B61" s="796" t="s">
        <v>392</v>
      </c>
      <c r="C61" s="797"/>
      <c r="D61" s="797"/>
      <c r="E61" s="797"/>
      <c r="F61" s="797"/>
      <c r="G61" s="797"/>
      <c r="H61" s="797"/>
      <c r="I61" s="798"/>
      <c r="J61" s="647">
        <v>280000</v>
      </c>
      <c r="K61" s="647"/>
      <c r="L61" s="239">
        <v>0</v>
      </c>
      <c r="M61" s="660">
        <v>0</v>
      </c>
      <c r="N61" s="661"/>
    </row>
    <row r="62" spans="1:14" ht="36.75" customHeight="1">
      <c r="A62" s="238" t="s">
        <v>170</v>
      </c>
      <c r="B62" s="796" t="s">
        <v>561</v>
      </c>
      <c r="C62" s="797"/>
      <c r="D62" s="797"/>
      <c r="E62" s="797"/>
      <c r="F62" s="797"/>
      <c r="G62" s="797"/>
      <c r="H62" s="797"/>
      <c r="I62" s="798"/>
      <c r="J62" s="647">
        <v>4970</v>
      </c>
      <c r="K62" s="647"/>
      <c r="L62" s="239">
        <v>0</v>
      </c>
      <c r="M62" s="822">
        <v>0</v>
      </c>
      <c r="N62" s="661"/>
    </row>
    <row r="63" spans="1:14" ht="15.75" customHeight="1">
      <c r="A63" s="238" t="s">
        <v>171</v>
      </c>
      <c r="B63" s="796" t="s">
        <v>554</v>
      </c>
      <c r="C63" s="797"/>
      <c r="D63" s="797"/>
      <c r="E63" s="797"/>
      <c r="F63" s="797"/>
      <c r="G63" s="797"/>
      <c r="H63" s="797"/>
      <c r="I63" s="798"/>
      <c r="J63" s="647">
        <v>0</v>
      </c>
      <c r="K63" s="647"/>
      <c r="L63" s="239"/>
      <c r="M63" s="647"/>
      <c r="N63" s="647"/>
    </row>
    <row r="64" spans="1:14" ht="27.75" customHeight="1">
      <c r="A64" s="238" t="s">
        <v>171</v>
      </c>
      <c r="B64" s="796" t="s">
        <v>550</v>
      </c>
      <c r="C64" s="797"/>
      <c r="D64" s="797"/>
      <c r="E64" s="797"/>
      <c r="F64" s="797"/>
      <c r="G64" s="797"/>
      <c r="H64" s="797"/>
      <c r="I64" s="798"/>
      <c r="J64" s="647">
        <v>6070.5</v>
      </c>
      <c r="K64" s="647"/>
      <c r="L64" s="239">
        <v>6070.5</v>
      </c>
      <c r="M64" s="647">
        <v>6925.5</v>
      </c>
      <c r="N64" s="647"/>
    </row>
    <row r="65" spans="1:14" ht="15.75" customHeight="1">
      <c r="A65" s="238" t="s">
        <v>533</v>
      </c>
      <c r="B65" s="796" t="s">
        <v>487</v>
      </c>
      <c r="C65" s="797"/>
      <c r="D65" s="797"/>
      <c r="E65" s="797"/>
      <c r="F65" s="797"/>
      <c r="G65" s="797"/>
      <c r="H65" s="797"/>
      <c r="I65" s="798"/>
      <c r="J65" s="647">
        <v>0</v>
      </c>
      <c r="K65" s="647"/>
      <c r="L65" s="239">
        <v>0</v>
      </c>
      <c r="M65" s="647">
        <v>0</v>
      </c>
      <c r="N65" s="647"/>
    </row>
    <row r="66" spans="1:14" ht="15.75" customHeight="1">
      <c r="A66" s="238"/>
      <c r="B66" s="796" t="s">
        <v>558</v>
      </c>
      <c r="C66" s="797"/>
      <c r="D66" s="797"/>
      <c r="E66" s="797"/>
      <c r="F66" s="797"/>
      <c r="G66" s="797"/>
      <c r="H66" s="797"/>
      <c r="I66" s="798"/>
      <c r="J66" s="647">
        <v>3476.73</v>
      </c>
      <c r="K66" s="647"/>
      <c r="L66" s="239"/>
      <c r="M66" s="647"/>
      <c r="N66" s="647"/>
    </row>
    <row r="67" spans="1:14" ht="19.5" customHeight="1">
      <c r="A67" s="755"/>
      <c r="B67" s="823"/>
      <c r="C67" s="823"/>
      <c r="D67" s="823"/>
      <c r="E67" s="823"/>
      <c r="F67" s="823"/>
      <c r="G67" s="823"/>
      <c r="H67" s="823"/>
      <c r="I67" s="823"/>
      <c r="J67" s="823"/>
      <c r="K67" s="823"/>
      <c r="L67" s="823"/>
      <c r="M67" s="823"/>
      <c r="N67" s="759"/>
    </row>
    <row r="68" spans="1:14" s="73" customFormat="1" ht="15.75" customHeight="1">
      <c r="A68" s="247" t="s">
        <v>185</v>
      </c>
      <c r="B68" s="824" t="s">
        <v>488</v>
      </c>
      <c r="C68" s="825"/>
      <c r="D68" s="825"/>
      <c r="E68" s="825"/>
      <c r="F68" s="825"/>
      <c r="G68" s="825"/>
      <c r="H68" s="825"/>
      <c r="I68" s="826"/>
      <c r="J68" s="779">
        <f>SUM(J70:K73)</f>
        <v>214821.77</v>
      </c>
      <c r="K68" s="779"/>
      <c r="L68" s="248">
        <f>SUM(L70:L72)</f>
        <v>99880.5</v>
      </c>
      <c r="M68" s="827">
        <f>SUM(M70:N72)</f>
        <v>99025.5</v>
      </c>
      <c r="N68" s="828"/>
    </row>
    <row r="69" spans="1:14">
      <c r="A69" s="238"/>
      <c r="B69" s="829" t="s">
        <v>28</v>
      </c>
      <c r="C69" s="830"/>
      <c r="D69" s="830"/>
      <c r="E69" s="830"/>
      <c r="F69" s="830"/>
      <c r="G69" s="830"/>
      <c r="H69" s="830"/>
      <c r="I69" s="831"/>
      <c r="J69" s="660"/>
      <c r="K69" s="822"/>
      <c r="L69" s="822"/>
      <c r="M69" s="822"/>
      <c r="N69" s="661"/>
    </row>
    <row r="70" spans="1:14" ht="36.75" customHeight="1">
      <c r="A70" s="238" t="s">
        <v>346</v>
      </c>
      <c r="B70" s="796" t="s">
        <v>561</v>
      </c>
      <c r="C70" s="797"/>
      <c r="D70" s="797"/>
      <c r="E70" s="797"/>
      <c r="F70" s="797"/>
      <c r="G70" s="797"/>
      <c r="H70" s="797"/>
      <c r="I70" s="798"/>
      <c r="J70" s="647">
        <v>65030</v>
      </c>
      <c r="K70" s="647"/>
      <c r="L70" s="239">
        <v>0</v>
      </c>
      <c r="M70" s="647">
        <v>0</v>
      </c>
      <c r="N70" s="647"/>
    </row>
    <row r="71" spans="1:14" ht="33" customHeight="1">
      <c r="A71" s="238" t="s">
        <v>348</v>
      </c>
      <c r="B71" s="796" t="s">
        <v>489</v>
      </c>
      <c r="C71" s="797"/>
      <c r="D71" s="797"/>
      <c r="E71" s="797"/>
      <c r="F71" s="797"/>
      <c r="G71" s="797"/>
      <c r="H71" s="797"/>
      <c r="I71" s="798"/>
      <c r="J71" s="647">
        <v>24939</v>
      </c>
      <c r="K71" s="647"/>
      <c r="L71" s="239">
        <v>20451</v>
      </c>
      <c r="M71" s="822">
        <v>20451</v>
      </c>
      <c r="N71" s="661"/>
    </row>
    <row r="72" spans="1:14" ht="30" customHeight="1">
      <c r="A72" s="238" t="s">
        <v>350</v>
      </c>
      <c r="B72" s="796" t="s">
        <v>550</v>
      </c>
      <c r="C72" s="797"/>
      <c r="D72" s="797"/>
      <c r="E72" s="797"/>
      <c r="F72" s="797"/>
      <c r="G72" s="797"/>
      <c r="H72" s="797"/>
      <c r="I72" s="798"/>
      <c r="J72" s="647">
        <v>79429.5</v>
      </c>
      <c r="K72" s="647"/>
      <c r="L72" s="239">
        <v>79429.5</v>
      </c>
      <c r="M72" s="647">
        <v>78574.5</v>
      </c>
      <c r="N72" s="647"/>
    </row>
    <row r="73" spans="1:14" ht="18" customHeight="1">
      <c r="A73" s="255" t="s">
        <v>352</v>
      </c>
      <c r="B73" s="796" t="s">
        <v>558</v>
      </c>
      <c r="C73" s="797"/>
      <c r="D73" s="797"/>
      <c r="E73" s="797"/>
      <c r="F73" s="797"/>
      <c r="G73" s="797"/>
      <c r="H73" s="797"/>
      <c r="I73" s="798"/>
      <c r="J73" s="660">
        <v>45423.27</v>
      </c>
      <c r="K73" s="661"/>
      <c r="L73" s="249"/>
      <c r="M73" s="660"/>
      <c r="N73" s="661"/>
    </row>
    <row r="74" spans="1:14" ht="12" customHeight="1">
      <c r="A74" s="755"/>
      <c r="B74" s="823"/>
      <c r="C74" s="823"/>
      <c r="D74" s="823"/>
      <c r="E74" s="823"/>
      <c r="F74" s="823"/>
      <c r="G74" s="823"/>
      <c r="H74" s="823"/>
      <c r="I74" s="823"/>
      <c r="J74" s="823"/>
      <c r="K74" s="823"/>
      <c r="L74" s="823"/>
      <c r="M74" s="823"/>
      <c r="N74" s="759"/>
    </row>
    <row r="75" spans="1:14" s="73" customFormat="1" ht="15.75" customHeight="1">
      <c r="A75" s="247" t="s">
        <v>186</v>
      </c>
      <c r="B75" s="824" t="s">
        <v>490</v>
      </c>
      <c r="C75" s="825"/>
      <c r="D75" s="825"/>
      <c r="E75" s="825"/>
      <c r="F75" s="825"/>
      <c r="G75" s="825"/>
      <c r="H75" s="825"/>
      <c r="I75" s="826"/>
      <c r="J75" s="779">
        <f>SUM(J77:K78)</f>
        <v>121761</v>
      </c>
      <c r="K75" s="779"/>
      <c r="L75" s="248">
        <f>SUM(L77:L78)</f>
        <v>99849</v>
      </c>
      <c r="M75" s="779">
        <f>SUM(M77:N78)</f>
        <v>99849</v>
      </c>
      <c r="N75" s="779"/>
    </row>
    <row r="76" spans="1:14">
      <c r="A76" s="238"/>
      <c r="B76" s="829" t="s">
        <v>28</v>
      </c>
      <c r="C76" s="830"/>
      <c r="D76" s="830"/>
      <c r="E76" s="830"/>
      <c r="F76" s="830"/>
      <c r="G76" s="830"/>
      <c r="H76" s="830"/>
      <c r="I76" s="831"/>
      <c r="J76" s="660"/>
      <c r="K76" s="822"/>
      <c r="L76" s="822"/>
      <c r="M76" s="822"/>
      <c r="N76" s="661"/>
    </row>
    <row r="77" spans="1:14" ht="34.5" customHeight="1">
      <c r="A77" s="238" t="s">
        <v>491</v>
      </c>
      <c r="B77" s="796" t="s">
        <v>489</v>
      </c>
      <c r="C77" s="797"/>
      <c r="D77" s="797"/>
      <c r="E77" s="797"/>
      <c r="F77" s="797"/>
      <c r="G77" s="797"/>
      <c r="H77" s="797"/>
      <c r="I77" s="798"/>
      <c r="J77" s="647">
        <v>121761</v>
      </c>
      <c r="K77" s="647"/>
      <c r="L77" s="239">
        <v>99849</v>
      </c>
      <c r="M77" s="660">
        <v>99849</v>
      </c>
      <c r="N77" s="661"/>
    </row>
    <row r="78" spans="1:14">
      <c r="A78" s="88" t="s">
        <v>503</v>
      </c>
      <c r="B78" s="725" t="s">
        <v>504</v>
      </c>
      <c r="C78" s="726"/>
      <c r="D78" s="726"/>
      <c r="E78" s="726"/>
      <c r="F78" s="726"/>
      <c r="G78" s="726"/>
      <c r="H78" s="726"/>
      <c r="I78" s="727"/>
      <c r="J78" s="660">
        <v>0</v>
      </c>
      <c r="K78" s="661"/>
      <c r="L78" s="99">
        <v>0</v>
      </c>
      <c r="M78" s="660">
        <v>0</v>
      </c>
      <c r="N78" s="661"/>
    </row>
    <row r="79" spans="1:14" s="67" customFormat="1">
      <c r="A79" s="66"/>
      <c r="B79" s="730" t="s">
        <v>330</v>
      </c>
      <c r="C79" s="731"/>
      <c r="D79" s="731"/>
      <c r="E79" s="731"/>
      <c r="F79" s="731"/>
      <c r="G79" s="731"/>
      <c r="H79" s="731"/>
      <c r="I79" s="732"/>
      <c r="J79" s="752">
        <f>J58+J68+J75</f>
        <v>778500</v>
      </c>
      <c r="K79" s="752"/>
      <c r="L79" s="112">
        <f>L58+L68+L75</f>
        <v>205800</v>
      </c>
      <c r="M79" s="832">
        <f>M58+M68+M75</f>
        <v>205800</v>
      </c>
      <c r="N79" s="833"/>
    </row>
    <row r="80" spans="1:14">
      <c r="J80" s="96"/>
      <c r="K80" s="96"/>
      <c r="L80" s="137"/>
      <c r="M80" s="137"/>
      <c r="N80" s="137"/>
    </row>
    <row r="81" spans="10:14">
      <c r="J81" s="96"/>
      <c r="K81" s="96"/>
      <c r="L81" s="137"/>
      <c r="M81" s="137"/>
      <c r="N81" s="137"/>
    </row>
    <row r="82" spans="10:14">
      <c r="J82" s="96"/>
      <c r="K82" s="96"/>
      <c r="L82" s="137"/>
      <c r="M82" s="137"/>
      <c r="N82" s="137"/>
    </row>
  </sheetData>
  <mergeCells count="189">
    <mergeCell ref="B78:I78"/>
    <mergeCell ref="B79:I79"/>
    <mergeCell ref="J79:K79"/>
    <mergeCell ref="M79:N79"/>
    <mergeCell ref="J78:K78"/>
    <mergeCell ref="M78:N78"/>
    <mergeCell ref="B75:I75"/>
    <mergeCell ref="J75:K75"/>
    <mergeCell ref="M75:N75"/>
    <mergeCell ref="B76:I76"/>
    <mergeCell ref="J76:N76"/>
    <mergeCell ref="B77:I77"/>
    <mergeCell ref="J77:K77"/>
    <mergeCell ref="M77:N77"/>
    <mergeCell ref="B72:I72"/>
    <mergeCell ref="J72:K72"/>
    <mergeCell ref="M72:N72"/>
    <mergeCell ref="B73:I73"/>
    <mergeCell ref="A74:N74"/>
    <mergeCell ref="B70:I70"/>
    <mergeCell ref="J70:K70"/>
    <mergeCell ref="M70:N70"/>
    <mergeCell ref="B71:I71"/>
    <mergeCell ref="J71:K71"/>
    <mergeCell ref="M71:N71"/>
    <mergeCell ref="J73:K73"/>
    <mergeCell ref="M73:N73"/>
    <mergeCell ref="A67:N67"/>
    <mergeCell ref="B68:I68"/>
    <mergeCell ref="J68:K68"/>
    <mergeCell ref="M68:N68"/>
    <mergeCell ref="B69:I69"/>
    <mergeCell ref="J69:N69"/>
    <mergeCell ref="B65:I65"/>
    <mergeCell ref="J65:K65"/>
    <mergeCell ref="M65:N65"/>
    <mergeCell ref="B66:I66"/>
    <mergeCell ref="J66:K66"/>
    <mergeCell ref="M66:N66"/>
    <mergeCell ref="B63:I63"/>
    <mergeCell ref="J63:K63"/>
    <mergeCell ref="M63:N63"/>
    <mergeCell ref="B64:I64"/>
    <mergeCell ref="J64:K64"/>
    <mergeCell ref="M64:N64"/>
    <mergeCell ref="B61:I61"/>
    <mergeCell ref="J61:K61"/>
    <mergeCell ref="M61:N61"/>
    <mergeCell ref="B62:I62"/>
    <mergeCell ref="J62:K62"/>
    <mergeCell ref="M62:N62"/>
    <mergeCell ref="B58:I58"/>
    <mergeCell ref="J58:K58"/>
    <mergeCell ref="M58:N58"/>
    <mergeCell ref="B59:I59"/>
    <mergeCell ref="J59:N59"/>
    <mergeCell ref="B60:I60"/>
    <mergeCell ref="J60:K60"/>
    <mergeCell ref="M60:N60"/>
    <mergeCell ref="B53:I53"/>
    <mergeCell ref="J53:K53"/>
    <mergeCell ref="L53:N53"/>
    <mergeCell ref="A55:N55"/>
    <mergeCell ref="B57:I57"/>
    <mergeCell ref="J57:K57"/>
    <mergeCell ref="M57:N57"/>
    <mergeCell ref="B51:I51"/>
    <mergeCell ref="J51:K51"/>
    <mergeCell ref="L51:N51"/>
    <mergeCell ref="B52:I52"/>
    <mergeCell ref="J52:K52"/>
    <mergeCell ref="L52:N52"/>
    <mergeCell ref="B49:I49"/>
    <mergeCell ref="J49:K49"/>
    <mergeCell ref="L49:N49"/>
    <mergeCell ref="B50:I50"/>
    <mergeCell ref="J50:K50"/>
    <mergeCell ref="L50:N50"/>
    <mergeCell ref="B47:I47"/>
    <mergeCell ref="J47:K47"/>
    <mergeCell ref="L47:N47"/>
    <mergeCell ref="B48:I48"/>
    <mergeCell ref="J48:K48"/>
    <mergeCell ref="L48:N48"/>
    <mergeCell ref="B45:I45"/>
    <mergeCell ref="J45:K45"/>
    <mergeCell ref="L45:N45"/>
    <mergeCell ref="B46:I46"/>
    <mergeCell ref="J46:K46"/>
    <mergeCell ref="L46:N46"/>
    <mergeCell ref="B40:I40"/>
    <mergeCell ref="J40:K40"/>
    <mergeCell ref="L40:N40"/>
    <mergeCell ref="A42:O42"/>
    <mergeCell ref="B44:I44"/>
    <mergeCell ref="J44:K44"/>
    <mergeCell ref="L44:N44"/>
    <mergeCell ref="B38:I38"/>
    <mergeCell ref="J38:K38"/>
    <mergeCell ref="L38:N38"/>
    <mergeCell ref="B39:I39"/>
    <mergeCell ref="J39:K39"/>
    <mergeCell ref="L39:N39"/>
    <mergeCell ref="B36:I36"/>
    <mergeCell ref="J36:K36"/>
    <mergeCell ref="L36:N36"/>
    <mergeCell ref="B37:I37"/>
    <mergeCell ref="J37:K37"/>
    <mergeCell ref="L37:N37"/>
    <mergeCell ref="B34:I34"/>
    <mergeCell ref="J34:K34"/>
    <mergeCell ref="L34:N34"/>
    <mergeCell ref="B35:I35"/>
    <mergeCell ref="J35:K35"/>
    <mergeCell ref="L35:N35"/>
    <mergeCell ref="A30:O30"/>
    <mergeCell ref="B32:I32"/>
    <mergeCell ref="J32:K32"/>
    <mergeCell ref="L32:N32"/>
    <mergeCell ref="B33:I33"/>
    <mergeCell ref="J33:K33"/>
    <mergeCell ref="L33:N33"/>
    <mergeCell ref="B27:I27"/>
    <mergeCell ref="J27:K27"/>
    <mergeCell ref="L27:N27"/>
    <mergeCell ref="B28:I28"/>
    <mergeCell ref="J28:K28"/>
    <mergeCell ref="L28:N28"/>
    <mergeCell ref="B25:I25"/>
    <mergeCell ref="J25:K25"/>
    <mergeCell ref="L25:N25"/>
    <mergeCell ref="B26:I26"/>
    <mergeCell ref="J26:K26"/>
    <mergeCell ref="L26:N26"/>
    <mergeCell ref="B23:I23"/>
    <mergeCell ref="J23:K23"/>
    <mergeCell ref="L23:N23"/>
    <mergeCell ref="B24:I24"/>
    <mergeCell ref="J24:K24"/>
    <mergeCell ref="L24:N24"/>
    <mergeCell ref="B21:I21"/>
    <mergeCell ref="J21:K21"/>
    <mergeCell ref="L21:N21"/>
    <mergeCell ref="B22:I22"/>
    <mergeCell ref="J22:K22"/>
    <mergeCell ref="L22:N22"/>
    <mergeCell ref="B19:I19"/>
    <mergeCell ref="J19:K19"/>
    <mergeCell ref="L19:N19"/>
    <mergeCell ref="B20:I20"/>
    <mergeCell ref="J20:K20"/>
    <mergeCell ref="L20:N20"/>
    <mergeCell ref="A15:O15"/>
    <mergeCell ref="B17:I17"/>
    <mergeCell ref="J17:K17"/>
    <mergeCell ref="L17:N17"/>
    <mergeCell ref="B18:I18"/>
    <mergeCell ref="J18:K18"/>
    <mergeCell ref="L18:N18"/>
    <mergeCell ref="B12:D12"/>
    <mergeCell ref="E12:G12"/>
    <mergeCell ref="H12:J12"/>
    <mergeCell ref="K12:M12"/>
    <mergeCell ref="N12:P12"/>
    <mergeCell ref="B13:D13"/>
    <mergeCell ref="E13:G13"/>
    <mergeCell ref="H13:J13"/>
    <mergeCell ref="K13:L13"/>
    <mergeCell ref="M13:N13"/>
    <mergeCell ref="B10:D10"/>
    <mergeCell ref="E10:G10"/>
    <mergeCell ref="H10:J10"/>
    <mergeCell ref="K10:L10"/>
    <mergeCell ref="M10:N10"/>
    <mergeCell ref="B11:D11"/>
    <mergeCell ref="E11:G11"/>
    <mergeCell ref="H11:J11"/>
    <mergeCell ref="K11:L11"/>
    <mergeCell ref="M11:N11"/>
    <mergeCell ref="A1:E1"/>
    <mergeCell ref="F1:N1"/>
    <mergeCell ref="A3:N3"/>
    <mergeCell ref="A5:C5"/>
    <mergeCell ref="A7:O7"/>
    <mergeCell ref="B9:D9"/>
    <mergeCell ref="E9:G9"/>
    <mergeCell ref="H9:J9"/>
    <mergeCell ref="K9:L9"/>
    <mergeCell ref="M9:N9"/>
  </mergeCells>
  <pageMargins left="0.70866141732283472" right="0.70866141732283472" top="0.74803149606299213" bottom="0.74803149606299213" header="0.31496062992125984" footer="0.31496062992125984"/>
  <pageSetup paperSize="9" scale="70" orientation="landscape" horizontalDpi="300" verticalDpi="300" r:id="rId1"/>
  <rowBreaks count="1" manualBreakCount="1">
    <brk id="54" max="13" man="1"/>
  </rowBreaks>
</worksheet>
</file>

<file path=xl/worksheets/sheet9.xml><?xml version="1.0" encoding="utf-8"?>
<worksheet xmlns="http://schemas.openxmlformats.org/spreadsheetml/2006/main" xmlns:r="http://schemas.openxmlformats.org/officeDocument/2006/relationships">
  <dimension ref="A1:AC33"/>
  <sheetViews>
    <sheetView view="pageBreakPreview" zoomScale="80" zoomScaleNormal="100" zoomScaleSheetLayoutView="80" workbookViewId="0">
      <selection activeCell="J11" sqref="J11:N13"/>
    </sheetView>
  </sheetViews>
  <sheetFormatPr defaultRowHeight="15.75"/>
  <cols>
    <col min="1" max="3" width="9.33203125" style="56"/>
    <col min="4" max="4" width="10.83203125" style="56" bestFit="1" customWidth="1"/>
    <col min="5" max="7" width="9.33203125" style="56"/>
    <col min="8" max="8" width="10.5" style="56" customWidth="1"/>
    <col min="9" max="9" width="24" style="56" customWidth="1"/>
    <col min="10" max="12" width="9.33203125" style="56"/>
    <col min="13" max="13" width="10.6640625" style="56" customWidth="1"/>
    <col min="14" max="15" width="9.33203125" style="56"/>
    <col min="16" max="16" width="12.33203125" style="56" bestFit="1" customWidth="1"/>
    <col min="17" max="259" width="9.33203125" style="56"/>
    <col min="260" max="260" width="10.83203125" style="56" bestFit="1" customWidth="1"/>
    <col min="261" max="263" width="9.33203125" style="56"/>
    <col min="264" max="264" width="10.5" style="56" customWidth="1"/>
    <col min="265" max="265" width="15.83203125" style="56" customWidth="1"/>
    <col min="266" max="268" width="9.33203125" style="56"/>
    <col min="269" max="269" width="10.6640625" style="56" customWidth="1"/>
    <col min="270" max="271" width="9.33203125" style="56"/>
    <col min="272" max="272" width="12.33203125" style="56" bestFit="1" customWidth="1"/>
    <col min="273" max="515" width="9.33203125" style="56"/>
    <col min="516" max="516" width="10.83203125" style="56" bestFit="1" customWidth="1"/>
    <col min="517" max="519" width="9.33203125" style="56"/>
    <col min="520" max="520" width="10.5" style="56" customWidth="1"/>
    <col min="521" max="521" width="15.83203125" style="56" customWidth="1"/>
    <col min="522" max="524" width="9.33203125" style="56"/>
    <col min="525" max="525" width="10.6640625" style="56" customWidth="1"/>
    <col min="526" max="527" width="9.33203125" style="56"/>
    <col min="528" max="528" width="12.33203125" style="56" bestFit="1" customWidth="1"/>
    <col min="529" max="771" width="9.33203125" style="56"/>
    <col min="772" max="772" width="10.83203125" style="56" bestFit="1" customWidth="1"/>
    <col min="773" max="775" width="9.33203125" style="56"/>
    <col min="776" max="776" width="10.5" style="56" customWidth="1"/>
    <col min="777" max="777" width="15.83203125" style="56" customWidth="1"/>
    <col min="778" max="780" width="9.33203125" style="56"/>
    <col min="781" max="781" width="10.6640625" style="56" customWidth="1"/>
    <col min="782" max="783" width="9.33203125" style="56"/>
    <col min="784" max="784" width="12.33203125" style="56" bestFit="1" customWidth="1"/>
    <col min="785" max="1027" width="9.33203125" style="56"/>
    <col min="1028" max="1028" width="10.83203125" style="56" bestFit="1" customWidth="1"/>
    <col min="1029" max="1031" width="9.33203125" style="56"/>
    <col min="1032" max="1032" width="10.5" style="56" customWidth="1"/>
    <col min="1033" max="1033" width="15.83203125" style="56" customWidth="1"/>
    <col min="1034" max="1036" width="9.33203125" style="56"/>
    <col min="1037" max="1037" width="10.6640625" style="56" customWidth="1"/>
    <col min="1038" max="1039" width="9.33203125" style="56"/>
    <col min="1040" max="1040" width="12.33203125" style="56" bestFit="1" customWidth="1"/>
    <col min="1041" max="1283" width="9.33203125" style="56"/>
    <col min="1284" max="1284" width="10.83203125" style="56" bestFit="1" customWidth="1"/>
    <col min="1285" max="1287" width="9.33203125" style="56"/>
    <col min="1288" max="1288" width="10.5" style="56" customWidth="1"/>
    <col min="1289" max="1289" width="15.83203125" style="56" customWidth="1"/>
    <col min="1290" max="1292" width="9.33203125" style="56"/>
    <col min="1293" max="1293" width="10.6640625" style="56" customWidth="1"/>
    <col min="1294" max="1295" width="9.33203125" style="56"/>
    <col min="1296" max="1296" width="12.33203125" style="56" bestFit="1" customWidth="1"/>
    <col min="1297" max="1539" width="9.33203125" style="56"/>
    <col min="1540" max="1540" width="10.83203125" style="56" bestFit="1" customWidth="1"/>
    <col min="1541" max="1543" width="9.33203125" style="56"/>
    <col min="1544" max="1544" width="10.5" style="56" customWidth="1"/>
    <col min="1545" max="1545" width="15.83203125" style="56" customWidth="1"/>
    <col min="1546" max="1548" width="9.33203125" style="56"/>
    <col min="1549" max="1549" width="10.6640625" style="56" customWidth="1"/>
    <col min="1550" max="1551" width="9.33203125" style="56"/>
    <col min="1552" max="1552" width="12.33203125" style="56" bestFit="1" customWidth="1"/>
    <col min="1553" max="1795" width="9.33203125" style="56"/>
    <col min="1796" max="1796" width="10.83203125" style="56" bestFit="1" customWidth="1"/>
    <col min="1797" max="1799" width="9.33203125" style="56"/>
    <col min="1800" max="1800" width="10.5" style="56" customWidth="1"/>
    <col min="1801" max="1801" width="15.83203125" style="56" customWidth="1"/>
    <col min="1802" max="1804" width="9.33203125" style="56"/>
    <col min="1805" max="1805" width="10.6640625" style="56" customWidth="1"/>
    <col min="1806" max="1807" width="9.33203125" style="56"/>
    <col min="1808" max="1808" width="12.33203125" style="56" bestFit="1" customWidth="1"/>
    <col min="1809" max="2051" width="9.33203125" style="56"/>
    <col min="2052" max="2052" width="10.83203125" style="56" bestFit="1" customWidth="1"/>
    <col min="2053" max="2055" width="9.33203125" style="56"/>
    <col min="2056" max="2056" width="10.5" style="56" customWidth="1"/>
    <col min="2057" max="2057" width="15.83203125" style="56" customWidth="1"/>
    <col min="2058" max="2060" width="9.33203125" style="56"/>
    <col min="2061" max="2061" width="10.6640625" style="56" customWidth="1"/>
    <col min="2062" max="2063" width="9.33203125" style="56"/>
    <col min="2064" max="2064" width="12.33203125" style="56" bestFit="1" customWidth="1"/>
    <col min="2065" max="2307" width="9.33203125" style="56"/>
    <col min="2308" max="2308" width="10.83203125" style="56" bestFit="1" customWidth="1"/>
    <col min="2309" max="2311" width="9.33203125" style="56"/>
    <col min="2312" max="2312" width="10.5" style="56" customWidth="1"/>
    <col min="2313" max="2313" width="15.83203125" style="56" customWidth="1"/>
    <col min="2314" max="2316" width="9.33203125" style="56"/>
    <col min="2317" max="2317" width="10.6640625" style="56" customWidth="1"/>
    <col min="2318" max="2319" width="9.33203125" style="56"/>
    <col min="2320" max="2320" width="12.33203125" style="56" bestFit="1" customWidth="1"/>
    <col min="2321" max="2563" width="9.33203125" style="56"/>
    <col min="2564" max="2564" width="10.83203125" style="56" bestFit="1" customWidth="1"/>
    <col min="2565" max="2567" width="9.33203125" style="56"/>
    <col min="2568" max="2568" width="10.5" style="56" customWidth="1"/>
    <col min="2569" max="2569" width="15.83203125" style="56" customWidth="1"/>
    <col min="2570" max="2572" width="9.33203125" style="56"/>
    <col min="2573" max="2573" width="10.6640625" style="56" customWidth="1"/>
    <col min="2574" max="2575" width="9.33203125" style="56"/>
    <col min="2576" max="2576" width="12.33203125" style="56" bestFit="1" customWidth="1"/>
    <col min="2577" max="2819" width="9.33203125" style="56"/>
    <col min="2820" max="2820" width="10.83203125" style="56" bestFit="1" customWidth="1"/>
    <col min="2821" max="2823" width="9.33203125" style="56"/>
    <col min="2824" max="2824" width="10.5" style="56" customWidth="1"/>
    <col min="2825" max="2825" width="15.83203125" style="56" customWidth="1"/>
    <col min="2826" max="2828" width="9.33203125" style="56"/>
    <col min="2829" max="2829" width="10.6640625" style="56" customWidth="1"/>
    <col min="2830" max="2831" width="9.33203125" style="56"/>
    <col min="2832" max="2832" width="12.33203125" style="56" bestFit="1" customWidth="1"/>
    <col min="2833" max="3075" width="9.33203125" style="56"/>
    <col min="3076" max="3076" width="10.83203125" style="56" bestFit="1" customWidth="1"/>
    <col min="3077" max="3079" width="9.33203125" style="56"/>
    <col min="3080" max="3080" width="10.5" style="56" customWidth="1"/>
    <col min="3081" max="3081" width="15.83203125" style="56" customWidth="1"/>
    <col min="3082" max="3084" width="9.33203125" style="56"/>
    <col min="3085" max="3085" width="10.6640625" style="56" customWidth="1"/>
    <col min="3086" max="3087" width="9.33203125" style="56"/>
    <col min="3088" max="3088" width="12.33203125" style="56" bestFit="1" customWidth="1"/>
    <col min="3089" max="3331" width="9.33203125" style="56"/>
    <col min="3332" max="3332" width="10.83203125" style="56" bestFit="1" customWidth="1"/>
    <col min="3333" max="3335" width="9.33203125" style="56"/>
    <col min="3336" max="3336" width="10.5" style="56" customWidth="1"/>
    <col min="3337" max="3337" width="15.83203125" style="56" customWidth="1"/>
    <col min="3338" max="3340" width="9.33203125" style="56"/>
    <col min="3341" max="3341" width="10.6640625" style="56" customWidth="1"/>
    <col min="3342" max="3343" width="9.33203125" style="56"/>
    <col min="3344" max="3344" width="12.33203125" style="56" bestFit="1" customWidth="1"/>
    <col min="3345" max="3587" width="9.33203125" style="56"/>
    <col min="3588" max="3588" width="10.83203125" style="56" bestFit="1" customWidth="1"/>
    <col min="3589" max="3591" width="9.33203125" style="56"/>
    <col min="3592" max="3592" width="10.5" style="56" customWidth="1"/>
    <col min="3593" max="3593" width="15.83203125" style="56" customWidth="1"/>
    <col min="3594" max="3596" width="9.33203125" style="56"/>
    <col min="3597" max="3597" width="10.6640625" style="56" customWidth="1"/>
    <col min="3598" max="3599" width="9.33203125" style="56"/>
    <col min="3600" max="3600" width="12.33203125" style="56" bestFit="1" customWidth="1"/>
    <col min="3601" max="3843" width="9.33203125" style="56"/>
    <col min="3844" max="3844" width="10.83203125" style="56" bestFit="1" customWidth="1"/>
    <col min="3845" max="3847" width="9.33203125" style="56"/>
    <col min="3848" max="3848" width="10.5" style="56" customWidth="1"/>
    <col min="3849" max="3849" width="15.83203125" style="56" customWidth="1"/>
    <col min="3850" max="3852" width="9.33203125" style="56"/>
    <col min="3853" max="3853" width="10.6640625" style="56" customWidth="1"/>
    <col min="3854" max="3855" width="9.33203125" style="56"/>
    <col min="3856" max="3856" width="12.33203125" style="56" bestFit="1" customWidth="1"/>
    <col min="3857" max="4099" width="9.33203125" style="56"/>
    <col min="4100" max="4100" width="10.83203125" style="56" bestFit="1" customWidth="1"/>
    <col min="4101" max="4103" width="9.33203125" style="56"/>
    <col min="4104" max="4104" width="10.5" style="56" customWidth="1"/>
    <col min="4105" max="4105" width="15.83203125" style="56" customWidth="1"/>
    <col min="4106" max="4108" width="9.33203125" style="56"/>
    <col min="4109" max="4109" width="10.6640625" style="56" customWidth="1"/>
    <col min="4110" max="4111" width="9.33203125" style="56"/>
    <col min="4112" max="4112" width="12.33203125" style="56" bestFit="1" customWidth="1"/>
    <col min="4113" max="4355" width="9.33203125" style="56"/>
    <col min="4356" max="4356" width="10.83203125" style="56" bestFit="1" customWidth="1"/>
    <col min="4357" max="4359" width="9.33203125" style="56"/>
    <col min="4360" max="4360" width="10.5" style="56" customWidth="1"/>
    <col min="4361" max="4361" width="15.83203125" style="56" customWidth="1"/>
    <col min="4362" max="4364" width="9.33203125" style="56"/>
    <col min="4365" max="4365" width="10.6640625" style="56" customWidth="1"/>
    <col min="4366" max="4367" width="9.33203125" style="56"/>
    <col min="4368" max="4368" width="12.33203125" style="56" bestFit="1" customWidth="1"/>
    <col min="4369" max="4611" width="9.33203125" style="56"/>
    <col min="4612" max="4612" width="10.83203125" style="56" bestFit="1" customWidth="1"/>
    <col min="4613" max="4615" width="9.33203125" style="56"/>
    <col min="4616" max="4616" width="10.5" style="56" customWidth="1"/>
    <col min="4617" max="4617" width="15.83203125" style="56" customWidth="1"/>
    <col min="4618" max="4620" width="9.33203125" style="56"/>
    <col min="4621" max="4621" width="10.6640625" style="56" customWidth="1"/>
    <col min="4622" max="4623" width="9.33203125" style="56"/>
    <col min="4624" max="4624" width="12.33203125" style="56" bestFit="1" customWidth="1"/>
    <col min="4625" max="4867" width="9.33203125" style="56"/>
    <col min="4868" max="4868" width="10.83203125" style="56" bestFit="1" customWidth="1"/>
    <col min="4869" max="4871" width="9.33203125" style="56"/>
    <col min="4872" max="4872" width="10.5" style="56" customWidth="1"/>
    <col min="4873" max="4873" width="15.83203125" style="56" customWidth="1"/>
    <col min="4874" max="4876" width="9.33203125" style="56"/>
    <col min="4877" max="4877" width="10.6640625" style="56" customWidth="1"/>
    <col min="4878" max="4879" width="9.33203125" style="56"/>
    <col min="4880" max="4880" width="12.33203125" style="56" bestFit="1" customWidth="1"/>
    <col min="4881" max="5123" width="9.33203125" style="56"/>
    <col min="5124" max="5124" width="10.83203125" style="56" bestFit="1" customWidth="1"/>
    <col min="5125" max="5127" width="9.33203125" style="56"/>
    <col min="5128" max="5128" width="10.5" style="56" customWidth="1"/>
    <col min="5129" max="5129" width="15.83203125" style="56" customWidth="1"/>
    <col min="5130" max="5132" width="9.33203125" style="56"/>
    <col min="5133" max="5133" width="10.6640625" style="56" customWidth="1"/>
    <col min="5134" max="5135" width="9.33203125" style="56"/>
    <col min="5136" max="5136" width="12.33203125" style="56" bestFit="1" customWidth="1"/>
    <col min="5137" max="5379" width="9.33203125" style="56"/>
    <col min="5380" max="5380" width="10.83203125" style="56" bestFit="1" customWidth="1"/>
    <col min="5381" max="5383" width="9.33203125" style="56"/>
    <col min="5384" max="5384" width="10.5" style="56" customWidth="1"/>
    <col min="5385" max="5385" width="15.83203125" style="56" customWidth="1"/>
    <col min="5386" max="5388" width="9.33203125" style="56"/>
    <col min="5389" max="5389" width="10.6640625" style="56" customWidth="1"/>
    <col min="5390" max="5391" width="9.33203125" style="56"/>
    <col min="5392" max="5392" width="12.33203125" style="56" bestFit="1" customWidth="1"/>
    <col min="5393" max="5635" width="9.33203125" style="56"/>
    <col min="5636" max="5636" width="10.83203125" style="56" bestFit="1" customWidth="1"/>
    <col min="5637" max="5639" width="9.33203125" style="56"/>
    <col min="5640" max="5640" width="10.5" style="56" customWidth="1"/>
    <col min="5641" max="5641" width="15.83203125" style="56" customWidth="1"/>
    <col min="5642" max="5644" width="9.33203125" style="56"/>
    <col min="5645" max="5645" width="10.6640625" style="56" customWidth="1"/>
    <col min="5646" max="5647" width="9.33203125" style="56"/>
    <col min="5648" max="5648" width="12.33203125" style="56" bestFit="1" customWidth="1"/>
    <col min="5649" max="5891" width="9.33203125" style="56"/>
    <col min="5892" max="5892" width="10.83203125" style="56" bestFit="1" customWidth="1"/>
    <col min="5893" max="5895" width="9.33203125" style="56"/>
    <col min="5896" max="5896" width="10.5" style="56" customWidth="1"/>
    <col min="5897" max="5897" width="15.83203125" style="56" customWidth="1"/>
    <col min="5898" max="5900" width="9.33203125" style="56"/>
    <col min="5901" max="5901" width="10.6640625" style="56" customWidth="1"/>
    <col min="5902" max="5903" width="9.33203125" style="56"/>
    <col min="5904" max="5904" width="12.33203125" style="56" bestFit="1" customWidth="1"/>
    <col min="5905" max="6147" width="9.33203125" style="56"/>
    <col min="6148" max="6148" width="10.83203125" style="56" bestFit="1" customWidth="1"/>
    <col min="6149" max="6151" width="9.33203125" style="56"/>
    <col min="6152" max="6152" width="10.5" style="56" customWidth="1"/>
    <col min="6153" max="6153" width="15.83203125" style="56" customWidth="1"/>
    <col min="6154" max="6156" width="9.33203125" style="56"/>
    <col min="6157" max="6157" width="10.6640625" style="56" customWidth="1"/>
    <col min="6158" max="6159" width="9.33203125" style="56"/>
    <col min="6160" max="6160" width="12.33203125" style="56" bestFit="1" customWidth="1"/>
    <col min="6161" max="6403" width="9.33203125" style="56"/>
    <col min="6404" max="6404" width="10.83203125" style="56" bestFit="1" customWidth="1"/>
    <col min="6405" max="6407" width="9.33203125" style="56"/>
    <col min="6408" max="6408" width="10.5" style="56" customWidth="1"/>
    <col min="6409" max="6409" width="15.83203125" style="56" customWidth="1"/>
    <col min="6410" max="6412" width="9.33203125" style="56"/>
    <col min="6413" max="6413" width="10.6640625" style="56" customWidth="1"/>
    <col min="6414" max="6415" width="9.33203125" style="56"/>
    <col min="6416" max="6416" width="12.33203125" style="56" bestFit="1" customWidth="1"/>
    <col min="6417" max="6659" width="9.33203125" style="56"/>
    <col min="6660" max="6660" width="10.83203125" style="56" bestFit="1" customWidth="1"/>
    <col min="6661" max="6663" width="9.33203125" style="56"/>
    <col min="6664" max="6664" width="10.5" style="56" customWidth="1"/>
    <col min="6665" max="6665" width="15.83203125" style="56" customWidth="1"/>
    <col min="6666" max="6668" width="9.33203125" style="56"/>
    <col min="6669" max="6669" width="10.6640625" style="56" customWidth="1"/>
    <col min="6670" max="6671" width="9.33203125" style="56"/>
    <col min="6672" max="6672" width="12.33203125" style="56" bestFit="1" customWidth="1"/>
    <col min="6673" max="6915" width="9.33203125" style="56"/>
    <col min="6916" max="6916" width="10.83203125" style="56" bestFit="1" customWidth="1"/>
    <col min="6917" max="6919" width="9.33203125" style="56"/>
    <col min="6920" max="6920" width="10.5" style="56" customWidth="1"/>
    <col min="6921" max="6921" width="15.83203125" style="56" customWidth="1"/>
    <col min="6922" max="6924" width="9.33203125" style="56"/>
    <col min="6925" max="6925" width="10.6640625" style="56" customWidth="1"/>
    <col min="6926" max="6927" width="9.33203125" style="56"/>
    <col min="6928" max="6928" width="12.33203125" style="56" bestFit="1" customWidth="1"/>
    <col min="6929" max="7171" width="9.33203125" style="56"/>
    <col min="7172" max="7172" width="10.83203125" style="56" bestFit="1" customWidth="1"/>
    <col min="7173" max="7175" width="9.33203125" style="56"/>
    <col min="7176" max="7176" width="10.5" style="56" customWidth="1"/>
    <col min="7177" max="7177" width="15.83203125" style="56" customWidth="1"/>
    <col min="7178" max="7180" width="9.33203125" style="56"/>
    <col min="7181" max="7181" width="10.6640625" style="56" customWidth="1"/>
    <col min="7182" max="7183" width="9.33203125" style="56"/>
    <col min="7184" max="7184" width="12.33203125" style="56" bestFit="1" customWidth="1"/>
    <col min="7185" max="7427" width="9.33203125" style="56"/>
    <col min="7428" max="7428" width="10.83203125" style="56" bestFit="1" customWidth="1"/>
    <col min="7429" max="7431" width="9.33203125" style="56"/>
    <col min="7432" max="7432" width="10.5" style="56" customWidth="1"/>
    <col min="7433" max="7433" width="15.83203125" style="56" customWidth="1"/>
    <col min="7434" max="7436" width="9.33203125" style="56"/>
    <col min="7437" max="7437" width="10.6640625" style="56" customWidth="1"/>
    <col min="7438" max="7439" width="9.33203125" style="56"/>
    <col min="7440" max="7440" width="12.33203125" style="56" bestFit="1" customWidth="1"/>
    <col min="7441" max="7683" width="9.33203125" style="56"/>
    <col min="7684" max="7684" width="10.83203125" style="56" bestFit="1" customWidth="1"/>
    <col min="7685" max="7687" width="9.33203125" style="56"/>
    <col min="7688" max="7688" width="10.5" style="56" customWidth="1"/>
    <col min="7689" max="7689" width="15.83203125" style="56" customWidth="1"/>
    <col min="7690" max="7692" width="9.33203125" style="56"/>
    <col min="7693" max="7693" width="10.6640625" style="56" customWidth="1"/>
    <col min="7694" max="7695" width="9.33203125" style="56"/>
    <col min="7696" max="7696" width="12.33203125" style="56" bestFit="1" customWidth="1"/>
    <col min="7697" max="7939" width="9.33203125" style="56"/>
    <col min="7940" max="7940" width="10.83203125" style="56" bestFit="1" customWidth="1"/>
    <col min="7941" max="7943" width="9.33203125" style="56"/>
    <col min="7944" max="7944" width="10.5" style="56" customWidth="1"/>
    <col min="7945" max="7945" width="15.83203125" style="56" customWidth="1"/>
    <col min="7946" max="7948" width="9.33203125" style="56"/>
    <col min="7949" max="7949" width="10.6640625" style="56" customWidth="1"/>
    <col min="7950" max="7951" width="9.33203125" style="56"/>
    <col min="7952" max="7952" width="12.33203125" style="56" bestFit="1" customWidth="1"/>
    <col min="7953" max="8195" width="9.33203125" style="56"/>
    <col min="8196" max="8196" width="10.83203125" style="56" bestFit="1" customWidth="1"/>
    <col min="8197" max="8199" width="9.33203125" style="56"/>
    <col min="8200" max="8200" width="10.5" style="56" customWidth="1"/>
    <col min="8201" max="8201" width="15.83203125" style="56" customWidth="1"/>
    <col min="8202" max="8204" width="9.33203125" style="56"/>
    <col min="8205" max="8205" width="10.6640625" style="56" customWidth="1"/>
    <col min="8206" max="8207" width="9.33203125" style="56"/>
    <col min="8208" max="8208" width="12.33203125" style="56" bestFit="1" customWidth="1"/>
    <col min="8209" max="8451" width="9.33203125" style="56"/>
    <col min="8452" max="8452" width="10.83203125" style="56" bestFit="1" customWidth="1"/>
    <col min="8453" max="8455" width="9.33203125" style="56"/>
    <col min="8456" max="8456" width="10.5" style="56" customWidth="1"/>
    <col min="8457" max="8457" width="15.83203125" style="56" customWidth="1"/>
    <col min="8458" max="8460" width="9.33203125" style="56"/>
    <col min="8461" max="8461" width="10.6640625" style="56" customWidth="1"/>
    <col min="8462" max="8463" width="9.33203125" style="56"/>
    <col min="8464" max="8464" width="12.33203125" style="56" bestFit="1" customWidth="1"/>
    <col min="8465" max="8707" width="9.33203125" style="56"/>
    <col min="8708" max="8708" width="10.83203125" style="56" bestFit="1" customWidth="1"/>
    <col min="8709" max="8711" width="9.33203125" style="56"/>
    <col min="8712" max="8712" width="10.5" style="56" customWidth="1"/>
    <col min="8713" max="8713" width="15.83203125" style="56" customWidth="1"/>
    <col min="8714" max="8716" width="9.33203125" style="56"/>
    <col min="8717" max="8717" width="10.6640625" style="56" customWidth="1"/>
    <col min="8718" max="8719" width="9.33203125" style="56"/>
    <col min="8720" max="8720" width="12.33203125" style="56" bestFit="1" customWidth="1"/>
    <col min="8721" max="8963" width="9.33203125" style="56"/>
    <col min="8964" max="8964" width="10.83203125" style="56" bestFit="1" customWidth="1"/>
    <col min="8965" max="8967" width="9.33203125" style="56"/>
    <col min="8968" max="8968" width="10.5" style="56" customWidth="1"/>
    <col min="8969" max="8969" width="15.83203125" style="56" customWidth="1"/>
    <col min="8970" max="8972" width="9.33203125" style="56"/>
    <col min="8973" max="8973" width="10.6640625" style="56" customWidth="1"/>
    <col min="8974" max="8975" width="9.33203125" style="56"/>
    <col min="8976" max="8976" width="12.33203125" style="56" bestFit="1" customWidth="1"/>
    <col min="8977" max="9219" width="9.33203125" style="56"/>
    <col min="9220" max="9220" width="10.83203125" style="56" bestFit="1" customWidth="1"/>
    <col min="9221" max="9223" width="9.33203125" style="56"/>
    <col min="9224" max="9224" width="10.5" style="56" customWidth="1"/>
    <col min="9225" max="9225" width="15.83203125" style="56" customWidth="1"/>
    <col min="9226" max="9228" width="9.33203125" style="56"/>
    <col min="9229" max="9229" width="10.6640625" style="56" customWidth="1"/>
    <col min="9230" max="9231" width="9.33203125" style="56"/>
    <col min="9232" max="9232" width="12.33203125" style="56" bestFit="1" customWidth="1"/>
    <col min="9233" max="9475" width="9.33203125" style="56"/>
    <col min="9476" max="9476" width="10.83203125" style="56" bestFit="1" customWidth="1"/>
    <col min="9477" max="9479" width="9.33203125" style="56"/>
    <col min="9480" max="9480" width="10.5" style="56" customWidth="1"/>
    <col min="9481" max="9481" width="15.83203125" style="56" customWidth="1"/>
    <col min="9482" max="9484" width="9.33203125" style="56"/>
    <col min="9485" max="9485" width="10.6640625" style="56" customWidth="1"/>
    <col min="9486" max="9487" width="9.33203125" style="56"/>
    <col min="9488" max="9488" width="12.33203125" style="56" bestFit="1" customWidth="1"/>
    <col min="9489" max="9731" width="9.33203125" style="56"/>
    <col min="9732" max="9732" width="10.83203125" style="56" bestFit="1" customWidth="1"/>
    <col min="9733" max="9735" width="9.33203125" style="56"/>
    <col min="9736" max="9736" width="10.5" style="56" customWidth="1"/>
    <col min="9737" max="9737" width="15.83203125" style="56" customWidth="1"/>
    <col min="9738" max="9740" width="9.33203125" style="56"/>
    <col min="9741" max="9741" width="10.6640625" style="56" customWidth="1"/>
    <col min="9742" max="9743" width="9.33203125" style="56"/>
    <col min="9744" max="9744" width="12.33203125" style="56" bestFit="1" customWidth="1"/>
    <col min="9745" max="9987" width="9.33203125" style="56"/>
    <col min="9988" max="9988" width="10.83203125" style="56" bestFit="1" customWidth="1"/>
    <col min="9989" max="9991" width="9.33203125" style="56"/>
    <col min="9992" max="9992" width="10.5" style="56" customWidth="1"/>
    <col min="9993" max="9993" width="15.83203125" style="56" customWidth="1"/>
    <col min="9994" max="9996" width="9.33203125" style="56"/>
    <col min="9997" max="9997" width="10.6640625" style="56" customWidth="1"/>
    <col min="9998" max="9999" width="9.33203125" style="56"/>
    <col min="10000" max="10000" width="12.33203125" style="56" bestFit="1" customWidth="1"/>
    <col min="10001" max="10243" width="9.33203125" style="56"/>
    <col min="10244" max="10244" width="10.83203125" style="56" bestFit="1" customWidth="1"/>
    <col min="10245" max="10247" width="9.33203125" style="56"/>
    <col min="10248" max="10248" width="10.5" style="56" customWidth="1"/>
    <col min="10249" max="10249" width="15.83203125" style="56" customWidth="1"/>
    <col min="10250" max="10252" width="9.33203125" style="56"/>
    <col min="10253" max="10253" width="10.6640625" style="56" customWidth="1"/>
    <col min="10254" max="10255" width="9.33203125" style="56"/>
    <col min="10256" max="10256" width="12.33203125" style="56" bestFit="1" customWidth="1"/>
    <col min="10257" max="10499" width="9.33203125" style="56"/>
    <col min="10500" max="10500" width="10.83203125" style="56" bestFit="1" customWidth="1"/>
    <col min="10501" max="10503" width="9.33203125" style="56"/>
    <col min="10504" max="10504" width="10.5" style="56" customWidth="1"/>
    <col min="10505" max="10505" width="15.83203125" style="56" customWidth="1"/>
    <col min="10506" max="10508" width="9.33203125" style="56"/>
    <col min="10509" max="10509" width="10.6640625" style="56" customWidth="1"/>
    <col min="10510" max="10511" width="9.33203125" style="56"/>
    <col min="10512" max="10512" width="12.33203125" style="56" bestFit="1" customWidth="1"/>
    <col min="10513" max="10755" width="9.33203125" style="56"/>
    <col min="10756" max="10756" width="10.83203125" style="56" bestFit="1" customWidth="1"/>
    <col min="10757" max="10759" width="9.33203125" style="56"/>
    <col min="10760" max="10760" width="10.5" style="56" customWidth="1"/>
    <col min="10761" max="10761" width="15.83203125" style="56" customWidth="1"/>
    <col min="10762" max="10764" width="9.33203125" style="56"/>
    <col min="10765" max="10765" width="10.6640625" style="56" customWidth="1"/>
    <col min="10766" max="10767" width="9.33203125" style="56"/>
    <col min="10768" max="10768" width="12.33203125" style="56" bestFit="1" customWidth="1"/>
    <col min="10769" max="11011" width="9.33203125" style="56"/>
    <col min="11012" max="11012" width="10.83203125" style="56" bestFit="1" customWidth="1"/>
    <col min="11013" max="11015" width="9.33203125" style="56"/>
    <col min="11016" max="11016" width="10.5" style="56" customWidth="1"/>
    <col min="11017" max="11017" width="15.83203125" style="56" customWidth="1"/>
    <col min="11018" max="11020" width="9.33203125" style="56"/>
    <col min="11021" max="11021" width="10.6640625" style="56" customWidth="1"/>
    <col min="11022" max="11023" width="9.33203125" style="56"/>
    <col min="11024" max="11024" width="12.33203125" style="56" bestFit="1" customWidth="1"/>
    <col min="11025" max="11267" width="9.33203125" style="56"/>
    <col min="11268" max="11268" width="10.83203125" style="56" bestFit="1" customWidth="1"/>
    <col min="11269" max="11271" width="9.33203125" style="56"/>
    <col min="11272" max="11272" width="10.5" style="56" customWidth="1"/>
    <col min="11273" max="11273" width="15.83203125" style="56" customWidth="1"/>
    <col min="11274" max="11276" width="9.33203125" style="56"/>
    <col min="11277" max="11277" width="10.6640625" style="56" customWidth="1"/>
    <col min="11278" max="11279" width="9.33203125" style="56"/>
    <col min="11280" max="11280" width="12.33203125" style="56" bestFit="1" customWidth="1"/>
    <col min="11281" max="11523" width="9.33203125" style="56"/>
    <col min="11524" max="11524" width="10.83203125" style="56" bestFit="1" customWidth="1"/>
    <col min="11525" max="11527" width="9.33203125" style="56"/>
    <col min="11528" max="11528" width="10.5" style="56" customWidth="1"/>
    <col min="11529" max="11529" width="15.83203125" style="56" customWidth="1"/>
    <col min="11530" max="11532" width="9.33203125" style="56"/>
    <col min="11533" max="11533" width="10.6640625" style="56" customWidth="1"/>
    <col min="11534" max="11535" width="9.33203125" style="56"/>
    <col min="11536" max="11536" width="12.33203125" style="56" bestFit="1" customWidth="1"/>
    <col min="11537" max="11779" width="9.33203125" style="56"/>
    <col min="11780" max="11780" width="10.83203125" style="56" bestFit="1" customWidth="1"/>
    <col min="11781" max="11783" width="9.33203125" style="56"/>
    <col min="11784" max="11784" width="10.5" style="56" customWidth="1"/>
    <col min="11785" max="11785" width="15.83203125" style="56" customWidth="1"/>
    <col min="11786" max="11788" width="9.33203125" style="56"/>
    <col min="11789" max="11789" width="10.6640625" style="56" customWidth="1"/>
    <col min="11790" max="11791" width="9.33203125" style="56"/>
    <col min="11792" max="11792" width="12.33203125" style="56" bestFit="1" customWidth="1"/>
    <col min="11793" max="12035" width="9.33203125" style="56"/>
    <col min="12036" max="12036" width="10.83203125" style="56" bestFit="1" customWidth="1"/>
    <col min="12037" max="12039" width="9.33203125" style="56"/>
    <col min="12040" max="12040" width="10.5" style="56" customWidth="1"/>
    <col min="12041" max="12041" width="15.83203125" style="56" customWidth="1"/>
    <col min="12042" max="12044" width="9.33203125" style="56"/>
    <col min="12045" max="12045" width="10.6640625" style="56" customWidth="1"/>
    <col min="12046" max="12047" width="9.33203125" style="56"/>
    <col min="12048" max="12048" width="12.33203125" style="56" bestFit="1" customWidth="1"/>
    <col min="12049" max="12291" width="9.33203125" style="56"/>
    <col min="12292" max="12292" width="10.83203125" style="56" bestFit="1" customWidth="1"/>
    <col min="12293" max="12295" width="9.33203125" style="56"/>
    <col min="12296" max="12296" width="10.5" style="56" customWidth="1"/>
    <col min="12297" max="12297" width="15.83203125" style="56" customWidth="1"/>
    <col min="12298" max="12300" width="9.33203125" style="56"/>
    <col min="12301" max="12301" width="10.6640625" style="56" customWidth="1"/>
    <col min="12302" max="12303" width="9.33203125" style="56"/>
    <col min="12304" max="12304" width="12.33203125" style="56" bestFit="1" customWidth="1"/>
    <col min="12305" max="12547" width="9.33203125" style="56"/>
    <col min="12548" max="12548" width="10.83203125" style="56" bestFit="1" customWidth="1"/>
    <col min="12549" max="12551" width="9.33203125" style="56"/>
    <col min="12552" max="12552" width="10.5" style="56" customWidth="1"/>
    <col min="12553" max="12553" width="15.83203125" style="56" customWidth="1"/>
    <col min="12554" max="12556" width="9.33203125" style="56"/>
    <col min="12557" max="12557" width="10.6640625" style="56" customWidth="1"/>
    <col min="12558" max="12559" width="9.33203125" style="56"/>
    <col min="12560" max="12560" width="12.33203125" style="56" bestFit="1" customWidth="1"/>
    <col min="12561" max="12803" width="9.33203125" style="56"/>
    <col min="12804" max="12804" width="10.83203125" style="56" bestFit="1" customWidth="1"/>
    <col min="12805" max="12807" width="9.33203125" style="56"/>
    <col min="12808" max="12808" width="10.5" style="56" customWidth="1"/>
    <col min="12809" max="12809" width="15.83203125" style="56" customWidth="1"/>
    <col min="12810" max="12812" width="9.33203125" style="56"/>
    <col min="12813" max="12813" width="10.6640625" style="56" customWidth="1"/>
    <col min="12814" max="12815" width="9.33203125" style="56"/>
    <col min="12816" max="12816" width="12.33203125" style="56" bestFit="1" customWidth="1"/>
    <col min="12817" max="13059" width="9.33203125" style="56"/>
    <col min="13060" max="13060" width="10.83203125" style="56" bestFit="1" customWidth="1"/>
    <col min="13061" max="13063" width="9.33203125" style="56"/>
    <col min="13064" max="13064" width="10.5" style="56" customWidth="1"/>
    <col min="13065" max="13065" width="15.83203125" style="56" customWidth="1"/>
    <col min="13066" max="13068" width="9.33203125" style="56"/>
    <col min="13069" max="13069" width="10.6640625" style="56" customWidth="1"/>
    <col min="13070" max="13071" width="9.33203125" style="56"/>
    <col min="13072" max="13072" width="12.33203125" style="56" bestFit="1" customWidth="1"/>
    <col min="13073" max="13315" width="9.33203125" style="56"/>
    <col min="13316" max="13316" width="10.83203125" style="56" bestFit="1" customWidth="1"/>
    <col min="13317" max="13319" width="9.33203125" style="56"/>
    <col min="13320" max="13320" width="10.5" style="56" customWidth="1"/>
    <col min="13321" max="13321" width="15.83203125" style="56" customWidth="1"/>
    <col min="13322" max="13324" width="9.33203125" style="56"/>
    <col min="13325" max="13325" width="10.6640625" style="56" customWidth="1"/>
    <col min="13326" max="13327" width="9.33203125" style="56"/>
    <col min="13328" max="13328" width="12.33203125" style="56" bestFit="1" customWidth="1"/>
    <col min="13329" max="13571" width="9.33203125" style="56"/>
    <col min="13572" max="13572" width="10.83203125" style="56" bestFit="1" customWidth="1"/>
    <col min="13573" max="13575" width="9.33203125" style="56"/>
    <col min="13576" max="13576" width="10.5" style="56" customWidth="1"/>
    <col min="13577" max="13577" width="15.83203125" style="56" customWidth="1"/>
    <col min="13578" max="13580" width="9.33203125" style="56"/>
    <col min="13581" max="13581" width="10.6640625" style="56" customWidth="1"/>
    <col min="13582" max="13583" width="9.33203125" style="56"/>
    <col min="13584" max="13584" width="12.33203125" style="56" bestFit="1" customWidth="1"/>
    <col min="13585" max="13827" width="9.33203125" style="56"/>
    <col min="13828" max="13828" width="10.83203125" style="56" bestFit="1" customWidth="1"/>
    <col min="13829" max="13831" width="9.33203125" style="56"/>
    <col min="13832" max="13832" width="10.5" style="56" customWidth="1"/>
    <col min="13833" max="13833" width="15.83203125" style="56" customWidth="1"/>
    <col min="13834" max="13836" width="9.33203125" style="56"/>
    <col min="13837" max="13837" width="10.6640625" style="56" customWidth="1"/>
    <col min="13838" max="13839" width="9.33203125" style="56"/>
    <col min="13840" max="13840" width="12.33203125" style="56" bestFit="1" customWidth="1"/>
    <col min="13841" max="14083" width="9.33203125" style="56"/>
    <col min="14084" max="14084" width="10.83203125" style="56" bestFit="1" customWidth="1"/>
    <col min="14085" max="14087" width="9.33203125" style="56"/>
    <col min="14088" max="14088" width="10.5" style="56" customWidth="1"/>
    <col min="14089" max="14089" width="15.83203125" style="56" customWidth="1"/>
    <col min="14090" max="14092" width="9.33203125" style="56"/>
    <col min="14093" max="14093" width="10.6640625" style="56" customWidth="1"/>
    <col min="14094" max="14095" width="9.33203125" style="56"/>
    <col min="14096" max="14096" width="12.33203125" style="56" bestFit="1" customWidth="1"/>
    <col min="14097" max="14339" width="9.33203125" style="56"/>
    <col min="14340" max="14340" width="10.83203125" style="56" bestFit="1" customWidth="1"/>
    <col min="14341" max="14343" width="9.33203125" style="56"/>
    <col min="14344" max="14344" width="10.5" style="56" customWidth="1"/>
    <col min="14345" max="14345" width="15.83203125" style="56" customWidth="1"/>
    <col min="14346" max="14348" width="9.33203125" style="56"/>
    <col min="14349" max="14349" width="10.6640625" style="56" customWidth="1"/>
    <col min="14350" max="14351" width="9.33203125" style="56"/>
    <col min="14352" max="14352" width="12.33203125" style="56" bestFit="1" customWidth="1"/>
    <col min="14353" max="14595" width="9.33203125" style="56"/>
    <col min="14596" max="14596" width="10.83203125" style="56" bestFit="1" customWidth="1"/>
    <col min="14597" max="14599" width="9.33203125" style="56"/>
    <col min="14600" max="14600" width="10.5" style="56" customWidth="1"/>
    <col min="14601" max="14601" width="15.83203125" style="56" customWidth="1"/>
    <col min="14602" max="14604" width="9.33203125" style="56"/>
    <col min="14605" max="14605" width="10.6640625" style="56" customWidth="1"/>
    <col min="14606" max="14607" width="9.33203125" style="56"/>
    <col min="14608" max="14608" width="12.33203125" style="56" bestFit="1" customWidth="1"/>
    <col min="14609" max="14851" width="9.33203125" style="56"/>
    <col min="14852" max="14852" width="10.83203125" style="56" bestFit="1" customWidth="1"/>
    <col min="14853" max="14855" width="9.33203125" style="56"/>
    <col min="14856" max="14856" width="10.5" style="56" customWidth="1"/>
    <col min="14857" max="14857" width="15.83203125" style="56" customWidth="1"/>
    <col min="14858" max="14860" width="9.33203125" style="56"/>
    <col min="14861" max="14861" width="10.6640625" style="56" customWidth="1"/>
    <col min="14862" max="14863" width="9.33203125" style="56"/>
    <col min="14864" max="14864" width="12.33203125" style="56" bestFit="1" customWidth="1"/>
    <col min="14865" max="15107" width="9.33203125" style="56"/>
    <col min="15108" max="15108" width="10.83203125" style="56" bestFit="1" customWidth="1"/>
    <col min="15109" max="15111" width="9.33203125" style="56"/>
    <col min="15112" max="15112" width="10.5" style="56" customWidth="1"/>
    <col min="15113" max="15113" width="15.83203125" style="56" customWidth="1"/>
    <col min="15114" max="15116" width="9.33203125" style="56"/>
    <col min="15117" max="15117" width="10.6640625" style="56" customWidth="1"/>
    <col min="15118" max="15119" width="9.33203125" style="56"/>
    <col min="15120" max="15120" width="12.33203125" style="56" bestFit="1" customWidth="1"/>
    <col min="15121" max="15363" width="9.33203125" style="56"/>
    <col min="15364" max="15364" width="10.83203125" style="56" bestFit="1" customWidth="1"/>
    <col min="15365" max="15367" width="9.33203125" style="56"/>
    <col min="15368" max="15368" width="10.5" style="56" customWidth="1"/>
    <col min="15369" max="15369" width="15.83203125" style="56" customWidth="1"/>
    <col min="15370" max="15372" width="9.33203125" style="56"/>
    <col min="15373" max="15373" width="10.6640625" style="56" customWidth="1"/>
    <col min="15374" max="15375" width="9.33203125" style="56"/>
    <col min="15376" max="15376" width="12.33203125" style="56" bestFit="1" customWidth="1"/>
    <col min="15377" max="15619" width="9.33203125" style="56"/>
    <col min="15620" max="15620" width="10.83203125" style="56" bestFit="1" customWidth="1"/>
    <col min="15621" max="15623" width="9.33203125" style="56"/>
    <col min="15624" max="15624" width="10.5" style="56" customWidth="1"/>
    <col min="15625" max="15625" width="15.83203125" style="56" customWidth="1"/>
    <col min="15626" max="15628" width="9.33203125" style="56"/>
    <col min="15629" max="15629" width="10.6640625" style="56" customWidth="1"/>
    <col min="15630" max="15631" width="9.33203125" style="56"/>
    <col min="15632" max="15632" width="12.33203125" style="56" bestFit="1" customWidth="1"/>
    <col min="15633" max="15875" width="9.33203125" style="56"/>
    <col min="15876" max="15876" width="10.83203125" style="56" bestFit="1" customWidth="1"/>
    <col min="15877" max="15879" width="9.33203125" style="56"/>
    <col min="15880" max="15880" width="10.5" style="56" customWidth="1"/>
    <col min="15881" max="15881" width="15.83203125" style="56" customWidth="1"/>
    <col min="15882" max="15884" width="9.33203125" style="56"/>
    <col min="15885" max="15885" width="10.6640625" style="56" customWidth="1"/>
    <col min="15886" max="15887" width="9.33203125" style="56"/>
    <col min="15888" max="15888" width="12.33203125" style="56" bestFit="1" customWidth="1"/>
    <col min="15889" max="16131" width="9.33203125" style="56"/>
    <col min="16132" max="16132" width="10.83203125" style="56" bestFit="1" customWidth="1"/>
    <col min="16133" max="16135" width="9.33203125" style="56"/>
    <col min="16136" max="16136" width="10.5" style="56" customWidth="1"/>
    <col min="16137" max="16137" width="15.83203125" style="56" customWidth="1"/>
    <col min="16138" max="16140" width="9.33203125" style="56"/>
    <col min="16141" max="16141" width="10.6640625" style="56" customWidth="1"/>
    <col min="16142" max="16143" width="9.33203125" style="56"/>
    <col min="16144" max="16144" width="12.33203125" style="56" bestFit="1" customWidth="1"/>
    <col min="16145" max="16384" width="9.33203125" style="56"/>
  </cols>
  <sheetData>
    <row r="1" spans="1:29" ht="54" customHeight="1" thickBot="1">
      <c r="A1" s="707" t="s">
        <v>313</v>
      </c>
      <c r="B1" s="707"/>
      <c r="C1" s="707"/>
      <c r="D1" s="707"/>
      <c r="E1" s="707"/>
      <c r="F1" s="834" t="s">
        <v>492</v>
      </c>
      <c r="G1" s="708"/>
      <c r="H1" s="708"/>
      <c r="I1" s="708"/>
      <c r="J1" s="708"/>
      <c r="K1" s="708"/>
      <c r="L1" s="708"/>
      <c r="M1" s="708"/>
      <c r="N1" s="708"/>
      <c r="P1" s="57"/>
      <c r="Q1" s="57"/>
      <c r="R1" s="57"/>
      <c r="S1" s="57"/>
      <c r="T1" s="57"/>
      <c r="U1" s="57"/>
      <c r="V1" s="57"/>
      <c r="W1" s="57"/>
      <c r="X1" s="57"/>
      <c r="Y1" s="57"/>
      <c r="Z1" s="57"/>
      <c r="AA1" s="57"/>
      <c r="AB1" s="57"/>
      <c r="AC1" s="57"/>
    </row>
    <row r="3" spans="1:29">
      <c r="A3" s="737" t="s">
        <v>479</v>
      </c>
      <c r="B3" s="737"/>
      <c r="C3" s="737"/>
      <c r="D3" s="737"/>
      <c r="E3" s="737"/>
      <c r="F3" s="737"/>
      <c r="G3" s="737"/>
      <c r="H3" s="737"/>
      <c r="I3" s="737"/>
      <c r="J3" s="737"/>
      <c r="K3" s="737"/>
      <c r="L3" s="737"/>
      <c r="M3" s="737"/>
      <c r="N3" s="737"/>
    </row>
    <row r="5" spans="1:29" ht="16.5" customHeight="1" thickBot="1">
      <c r="A5" s="710" t="s">
        <v>316</v>
      </c>
      <c r="B5" s="710"/>
      <c r="C5" s="710"/>
      <c r="D5" s="61">
        <v>244</v>
      </c>
      <c r="E5" s="62"/>
      <c r="F5" s="60"/>
      <c r="G5" s="60"/>
      <c r="H5" s="60"/>
      <c r="I5" s="60"/>
      <c r="J5" s="60"/>
      <c r="K5" s="60"/>
      <c r="L5" s="60"/>
      <c r="M5" s="60"/>
      <c r="N5" s="60"/>
      <c r="P5" s="57"/>
      <c r="Q5" s="57"/>
      <c r="R5" s="57"/>
      <c r="S5" s="57"/>
      <c r="T5" s="57"/>
      <c r="U5" s="57"/>
      <c r="V5" s="57"/>
      <c r="W5" s="57"/>
      <c r="X5" s="57"/>
      <c r="Y5" s="57"/>
      <c r="Z5" s="57"/>
      <c r="AA5" s="57"/>
      <c r="AB5" s="57"/>
      <c r="AC5" s="57"/>
    </row>
    <row r="6" spans="1:29">
      <c r="A6" s="737" t="s">
        <v>532</v>
      </c>
      <c r="B6" s="737"/>
      <c r="C6" s="737"/>
      <c r="D6" s="737"/>
      <c r="E6" s="737"/>
      <c r="F6" s="737"/>
      <c r="G6" s="737"/>
      <c r="H6" s="737"/>
      <c r="I6" s="737"/>
      <c r="J6" s="737"/>
      <c r="K6" s="737"/>
      <c r="L6" s="737"/>
      <c r="M6" s="737"/>
      <c r="N6" s="737"/>
    </row>
    <row r="8" spans="1:29" ht="34.5" customHeight="1">
      <c r="A8" s="71" t="s">
        <v>318</v>
      </c>
      <c r="B8" s="783" t="s">
        <v>333</v>
      </c>
      <c r="C8" s="784"/>
      <c r="D8" s="784"/>
      <c r="E8" s="784"/>
      <c r="F8" s="784"/>
      <c r="G8" s="784"/>
      <c r="H8" s="784"/>
      <c r="I8" s="785"/>
      <c r="J8" s="786" t="s">
        <v>366</v>
      </c>
      <c r="K8" s="788"/>
      <c r="L8" s="788"/>
      <c r="M8" s="788"/>
      <c r="N8" s="787"/>
    </row>
    <row r="9" spans="1:29">
      <c r="A9" s="88" t="s">
        <v>378</v>
      </c>
      <c r="B9" s="725" t="s">
        <v>493</v>
      </c>
      <c r="C9" s="726"/>
      <c r="D9" s="726"/>
      <c r="E9" s="726"/>
      <c r="F9" s="726"/>
      <c r="G9" s="726"/>
      <c r="H9" s="726"/>
      <c r="I9" s="727"/>
      <c r="J9" s="660">
        <v>50000</v>
      </c>
      <c r="K9" s="822"/>
      <c r="L9" s="822"/>
      <c r="M9" s="822"/>
      <c r="N9" s="661"/>
    </row>
    <row r="10" spans="1:29">
      <c r="A10" s="88" t="s">
        <v>185</v>
      </c>
      <c r="B10" s="725" t="s">
        <v>494</v>
      </c>
      <c r="C10" s="726"/>
      <c r="D10" s="726"/>
      <c r="E10" s="726"/>
      <c r="F10" s="726"/>
      <c r="G10" s="726"/>
      <c r="H10" s="726"/>
      <c r="I10" s="727"/>
      <c r="J10" s="660">
        <v>200000</v>
      </c>
      <c r="K10" s="822"/>
      <c r="L10" s="822"/>
      <c r="M10" s="822"/>
      <c r="N10" s="661"/>
    </row>
    <row r="11" spans="1:29" ht="15.75" customHeight="1">
      <c r="A11" s="88" t="s">
        <v>186</v>
      </c>
      <c r="B11" s="725" t="s">
        <v>579</v>
      </c>
      <c r="C11" s="726"/>
      <c r="D11" s="726"/>
      <c r="E11" s="726"/>
      <c r="F11" s="726"/>
      <c r="G11" s="726"/>
      <c r="H11" s="726"/>
      <c r="I11" s="727"/>
      <c r="J11" s="719">
        <v>40157.199999999997</v>
      </c>
      <c r="K11" s="794"/>
      <c r="L11" s="794"/>
      <c r="M11" s="794"/>
      <c r="N11" s="720"/>
      <c r="P11" s="74"/>
    </row>
    <row r="12" spans="1:29">
      <c r="A12" s="88" t="s">
        <v>387</v>
      </c>
      <c r="B12" s="725" t="s">
        <v>580</v>
      </c>
      <c r="C12" s="726"/>
      <c r="D12" s="726"/>
      <c r="E12" s="726"/>
      <c r="F12" s="726"/>
      <c r="G12" s="726"/>
      <c r="H12" s="726"/>
      <c r="I12" s="727"/>
      <c r="J12" s="719">
        <v>25283.34</v>
      </c>
      <c r="K12" s="794"/>
      <c r="L12" s="794"/>
      <c r="M12" s="794"/>
      <c r="N12" s="720"/>
    </row>
    <row r="13" spans="1:29" ht="36" customHeight="1">
      <c r="A13" s="88" t="s">
        <v>505</v>
      </c>
      <c r="B13" s="725" t="s">
        <v>581</v>
      </c>
      <c r="C13" s="726"/>
      <c r="D13" s="726"/>
      <c r="E13" s="726"/>
      <c r="F13" s="726"/>
      <c r="G13" s="726"/>
      <c r="H13" s="726"/>
      <c r="I13" s="727"/>
      <c r="J13" s="719">
        <v>15463.31</v>
      </c>
      <c r="K13" s="794"/>
      <c r="L13" s="794"/>
      <c r="M13" s="794"/>
      <c r="N13" s="720"/>
    </row>
    <row r="14" spans="1:29" ht="15.75" customHeight="1">
      <c r="A14" s="88" t="s">
        <v>510</v>
      </c>
      <c r="B14" s="725" t="s">
        <v>506</v>
      </c>
      <c r="C14" s="726"/>
      <c r="D14" s="726"/>
      <c r="E14" s="726"/>
      <c r="F14" s="726"/>
      <c r="G14" s="726"/>
      <c r="H14" s="726"/>
      <c r="I14" s="727"/>
      <c r="J14" s="719">
        <v>0</v>
      </c>
      <c r="K14" s="794"/>
      <c r="L14" s="794"/>
      <c r="M14" s="794"/>
      <c r="N14" s="720"/>
    </row>
    <row r="15" spans="1:29" hidden="1">
      <c r="A15" s="88"/>
      <c r="B15" s="725"/>
      <c r="C15" s="726"/>
      <c r="D15" s="726"/>
      <c r="E15" s="726"/>
      <c r="F15" s="726"/>
      <c r="G15" s="726"/>
      <c r="H15" s="726"/>
      <c r="I15" s="727"/>
      <c r="J15" s="719"/>
      <c r="K15" s="794"/>
      <c r="L15" s="794"/>
      <c r="M15" s="794"/>
      <c r="N15" s="720"/>
    </row>
    <row r="16" spans="1:29" hidden="1">
      <c r="A16" s="88"/>
      <c r="B16" s="725"/>
      <c r="C16" s="726"/>
      <c r="D16" s="726"/>
      <c r="E16" s="726"/>
      <c r="F16" s="726"/>
      <c r="G16" s="726"/>
      <c r="H16" s="726"/>
      <c r="I16" s="727"/>
      <c r="J16" s="719"/>
      <c r="K16" s="794"/>
      <c r="L16" s="794"/>
      <c r="M16" s="794"/>
      <c r="N16" s="720"/>
    </row>
    <row r="17" spans="1:14" hidden="1">
      <c r="A17" s="88"/>
      <c r="B17" s="725"/>
      <c r="C17" s="726"/>
      <c r="D17" s="726"/>
      <c r="E17" s="726"/>
      <c r="F17" s="726"/>
      <c r="G17" s="726"/>
      <c r="H17" s="726"/>
      <c r="I17" s="727"/>
      <c r="J17" s="719"/>
      <c r="K17" s="794"/>
      <c r="L17" s="794"/>
      <c r="M17" s="794"/>
      <c r="N17" s="720"/>
    </row>
    <row r="18" spans="1:14" s="67" customFormat="1">
      <c r="A18" s="66"/>
      <c r="B18" s="730" t="s">
        <v>330</v>
      </c>
      <c r="C18" s="731"/>
      <c r="D18" s="731"/>
      <c r="E18" s="731"/>
      <c r="F18" s="731"/>
      <c r="G18" s="731"/>
      <c r="H18" s="731"/>
      <c r="I18" s="732"/>
      <c r="J18" s="832">
        <f>SUM(J9:N17)</f>
        <v>330903.85000000003</v>
      </c>
      <c r="K18" s="835"/>
      <c r="L18" s="835"/>
      <c r="M18" s="835"/>
      <c r="N18" s="833"/>
    </row>
    <row r="33" spans="21:21">
      <c r="U33" s="56" t="s">
        <v>546</v>
      </c>
    </row>
  </sheetData>
  <mergeCells count="27">
    <mergeCell ref="B18:I18"/>
    <mergeCell ref="J18:N18"/>
    <mergeCell ref="B15:I15"/>
    <mergeCell ref="J15:N15"/>
    <mergeCell ref="B16:I16"/>
    <mergeCell ref="J16:N16"/>
    <mergeCell ref="B17:I17"/>
    <mergeCell ref="J17:N17"/>
    <mergeCell ref="B12:I12"/>
    <mergeCell ref="J12:N12"/>
    <mergeCell ref="B13:I13"/>
    <mergeCell ref="J13:N13"/>
    <mergeCell ref="B14:I14"/>
    <mergeCell ref="J14:N14"/>
    <mergeCell ref="B9:I9"/>
    <mergeCell ref="J9:N9"/>
    <mergeCell ref="B10:I10"/>
    <mergeCell ref="J10:N10"/>
    <mergeCell ref="B11:I11"/>
    <mergeCell ref="J11:N11"/>
    <mergeCell ref="B8:I8"/>
    <mergeCell ref="J8:N8"/>
    <mergeCell ref="A1:E1"/>
    <mergeCell ref="F1:N1"/>
    <mergeCell ref="A3:N3"/>
    <mergeCell ref="A5:C5"/>
    <mergeCell ref="A6:N6"/>
  </mergeCells>
  <pageMargins left="0.7" right="0.7" top="0.75" bottom="0.75" header="0.3" footer="0.3"/>
  <pageSetup paperSize="9" scale="62"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Раздел1</vt:lpstr>
      <vt:lpstr>Раздел2 (2)</vt:lpstr>
      <vt:lpstr>заработная плата 111</vt:lpstr>
      <vt:lpstr>налоги 119 </vt:lpstr>
      <vt:lpstr>налоги 290</vt:lpstr>
      <vt:lpstr>закупки обл 611</vt:lpstr>
      <vt:lpstr>закупки мест 611</vt:lpstr>
      <vt:lpstr>закупки мест 612</vt:lpstr>
      <vt:lpstr>закупки вб</vt:lpstr>
      <vt:lpstr>Раздел1!Заголовки_для_печати</vt:lpstr>
      <vt:lpstr>'Раздел2 (2)'!Заголовки_для_печати</vt:lpstr>
      <vt:lpstr>'закупки мест 611'!Область_печати</vt:lpstr>
      <vt:lpstr>'закупки мест 612'!Область_печати</vt:lpstr>
      <vt:lpstr>'закупки обл 611'!Область_печати</vt:lpstr>
      <vt:lpstr>'заработная плата 111'!Область_печати</vt:lpstr>
      <vt:lpstr>'налоги 119 '!Область_печати</vt:lpstr>
      <vt:lpstr>Раздел1!Область_печати</vt:lpstr>
      <vt:lpstr>'Раздел2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2025-01-24T08:24:32Z</dcterms:modified>
</cp:coreProperties>
</file>